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20" tabRatio="561" activeTab="3"/>
  </bookViews>
  <sheets>
    <sheet name="ISD Summary" sheetId="1" r:id="rId1"/>
    <sheet name="Area Recommended Request" sheetId="2" r:id="rId2"/>
    <sheet name="Funding Summary" sheetId="3" r:id="rId3"/>
    <sheet name="Tribal Request" sheetId="4" r:id="rId4"/>
    <sheet name="IT, Dir, Startup and Pre-Award" sheetId="5" r:id="rId5"/>
    <sheet name="PFSA Profile WS Summary" sheetId="6" r:id="rId6"/>
    <sheet name="H&amp;C-PFSA Profile Worksheet" sheetId="7" r:id="rId7"/>
    <sheet name="Dental-PFSA Profile Worksheet" sheetId="8" r:id="rId8"/>
    <sheet name="MH-PFSA Profile Worksheet" sheetId="9" r:id="rId9"/>
    <sheet name="Alco-PFSA Profile Worksheet" sheetId="10" r:id="rId10"/>
    <sheet name="PHN-PFSA Profile Worksheet" sheetId="11" r:id="rId11"/>
    <sheet name="CHS-PFSA Profile Worksheet" sheetId="12" r:id="rId12"/>
    <sheet name="EHS-PFSA Profile Worksheet" sheetId="13" r:id="rId13"/>
    <sheet name="FS-PFSA Profile Worksheet" sheetId="14" r:id="rId14"/>
    <sheet name="Personnel Worksheet" sheetId="15" r:id="rId15"/>
    <sheet name="Tribal Share Profile Worksheet" sheetId="16" r:id="rId16"/>
    <sheet name="HQ Obligation Profile" sheetId="17" r:id="rId17"/>
    <sheet name="Area Office Obligation Profile" sheetId="18" r:id="rId18"/>
    <sheet name="&lt;===Stop Printing Here" sheetId="19" r:id="rId19"/>
    <sheet name="Not Used-1-PFSA Profile Wks" sheetId="20" r:id="rId20"/>
    <sheet name="Not Used-2-PFSA Profile Wks" sheetId="21" r:id="rId21"/>
    <sheet name="Not Used-3-PFSA Profile Wks" sheetId="22" r:id="rId22"/>
    <sheet name="Not Used-4-PFSA Profile Wks" sheetId="23" r:id="rId23"/>
  </sheets>
  <definedNames>
    <definedName name="_xlnm.Print_Area" localSheetId="9">'Alco-PFSA Profile Worksheet'!$A$1:$H$69</definedName>
    <definedName name="_xlnm.Print_Area" localSheetId="17">'Area Office Obligation Profile'!$A$1:$O$22</definedName>
    <definedName name="_xlnm.Print_Area" localSheetId="1">'Area Recommended Request'!$A$1:$E$67</definedName>
    <definedName name="_xlnm.Print_Area" localSheetId="11">'CHS-PFSA Profile Worksheet'!$A$1:$H$69</definedName>
    <definedName name="_xlnm.Print_Area" localSheetId="7">'Dental-PFSA Profile Worksheet'!$A$1:$H$69</definedName>
    <definedName name="_xlnm.Print_Area" localSheetId="6">'H&amp;C-PFSA Profile Worksheet'!$A$1:$H$69</definedName>
    <definedName name="_xlnm.Print_Area" localSheetId="0">'ISD Summary'!$A$1:$F$65</definedName>
    <definedName name="_xlnm.Print_Area" localSheetId="8">'MH-PFSA Profile Worksheet'!$A$1:$H$69</definedName>
    <definedName name="_xlnm.Print_Area" localSheetId="14">'Personnel Worksheet'!$A$1:$P$310</definedName>
    <definedName name="_xlnm.Print_Area" localSheetId="10">'PHN-PFSA Profile Worksheet'!$A$1:$H$69</definedName>
    <definedName name="_xlnm.Print_Area" localSheetId="3">'Tribal Request'!$A$1:$E$63</definedName>
    <definedName name="_xlnm.Print_Titles" localSheetId="9">'Alco-PFSA Profile Worksheet'!$1:$8</definedName>
    <definedName name="_xlnm.Print_Titles" localSheetId="11">'CHS-PFSA Profile Worksheet'!$1:$7</definedName>
    <definedName name="_xlnm.Print_Titles" localSheetId="7">'Dental-PFSA Profile Worksheet'!$1:$8</definedName>
    <definedName name="_xlnm.Print_Titles" localSheetId="12">'EHS-PFSA Profile Worksheet'!$1:$8</definedName>
    <definedName name="_xlnm.Print_Titles" localSheetId="13">'FS-PFSA Profile Worksheet'!$1:$8</definedName>
    <definedName name="_xlnm.Print_Titles" localSheetId="6">'H&amp;C-PFSA Profile Worksheet'!$1:$8</definedName>
    <definedName name="_xlnm.Print_Titles" localSheetId="4">'IT, Dir, Startup and Pre-Award'!$1:$10</definedName>
    <definedName name="_xlnm.Print_Titles" localSheetId="8">'MH-PFSA Profile Worksheet'!$1:$8</definedName>
    <definedName name="_xlnm.Print_Titles" localSheetId="19">'Not Used-1-PFSA Profile Wks'!$1:$8</definedName>
    <definedName name="_xlnm.Print_Titles" localSheetId="20">'Not Used-2-PFSA Profile Wks'!$1:$8</definedName>
    <definedName name="_xlnm.Print_Titles" localSheetId="21">'Not Used-3-PFSA Profile Wks'!$1:$8</definedName>
    <definedName name="_xlnm.Print_Titles" localSheetId="22">'Not Used-4-PFSA Profile Wks'!$1:$7</definedName>
    <definedName name="_xlnm.Print_Titles" localSheetId="14">'Personnel Worksheet'!$1:$10</definedName>
    <definedName name="_xlnm.Print_Titles" localSheetId="5">'PFSA Profile WS Summary'!$1:$7</definedName>
    <definedName name="_xlnm.Print_Titles" localSheetId="10">'PHN-PFSA Profile Worksheet'!$1:$8</definedName>
    <definedName name="_xlnm.Print_Titles" localSheetId="3">'Tribal Request'!$1:$15</definedName>
  </definedNames>
  <calcPr fullCalcOnLoad="1"/>
</workbook>
</file>

<file path=xl/comments10.xml><?xml version="1.0" encoding="utf-8"?>
<comments xmlns="http://schemas.openxmlformats.org/spreadsheetml/2006/main">
  <authors>
    <author>CARL LOVE</author>
  </authors>
  <commentList>
    <comment ref="D11" authorId="0">
      <text>
        <r>
          <rPr>
            <b/>
            <u val="single"/>
            <sz val="8"/>
            <rFont val="Tahoma"/>
            <family val="2"/>
          </rPr>
          <t>CO DH Compensation - Base Pay:</t>
        </r>
        <r>
          <rPr>
            <sz val="8"/>
            <rFont val="Tahoma"/>
            <family val="2"/>
          </rPr>
          <t xml:space="preserve">  Enter base pay for all CO  salary costs       that are being transferred for  Direct Hires (DH).  Identify all positions and cost on the personnel worksheet.
</t>
        </r>
      </text>
    </comment>
    <comment ref="D12" authorId="0">
      <text>
        <r>
          <rPr>
            <b/>
            <u val="single"/>
            <sz val="8"/>
            <rFont val="Tahoma"/>
            <family val="2"/>
          </rPr>
          <t>IPA/MOA Non-DH Personnel:</t>
        </r>
        <r>
          <rPr>
            <sz val="8"/>
            <rFont val="Tahoma"/>
            <family val="2"/>
          </rPr>
          <t xml:space="preserve">  This cell is to be left unused except in the case where the Tribe's 106(a)(1) amount includes all non-DH personnel costs for purposes of calculating the Indirect Contract Support Costs.  If the AFA 106(a)(1) amount does not include all personnel costs (IPA/MOA), </t>
        </r>
        <r>
          <rPr>
            <b/>
            <sz val="8"/>
            <rFont val="Tahoma"/>
            <family val="2"/>
          </rPr>
          <t>DO NOT PUT ANY AMOUNT IN THIS CELL.</t>
        </r>
      </text>
    </comment>
    <comment ref="D13" authorId="0">
      <text>
        <r>
          <rPr>
            <sz val="8"/>
            <rFont val="Tahoma"/>
            <family val="2"/>
          </rPr>
          <t>SALARIES:  Enter the total amount identified as 11.00 costs.</t>
        </r>
      </text>
    </comment>
    <comment ref="D15" authorId="0">
      <text>
        <r>
          <rPr>
            <b/>
            <u val="single"/>
            <sz val="8"/>
            <rFont val="Tahoma"/>
            <family val="2"/>
          </rPr>
          <t xml:space="preserve">BENEFITS: </t>
        </r>
        <r>
          <rPr>
            <sz val="8"/>
            <rFont val="Tahoma"/>
            <family val="2"/>
          </rPr>
          <t xml:space="preserve"> Enter
Federal Insurance Contributions Act (FICA) - Employer contribution - Civilian.</t>
        </r>
      </text>
    </comment>
    <comment ref="D16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Federal Insurance Contributions Act (FICA) - Employer contribution - Commissioned officer.</t>
        </r>
      </text>
    </comment>
    <comment ref="D17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Insurance Contribution Act (FICA) - Employer contribution for PCS or relocation expense.</t>
        </r>
      </text>
    </comment>
    <comment ref="D19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Civil Service Retirement Act (CSRA) - Employer contribution - Civilian amount.</t>
        </r>
      </text>
    </comment>
    <comment ref="D20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Thrift Savings Fund (fiduciary insurance) - Employer contribution - Civilian amount.</t>
        </r>
      </text>
    </comment>
    <comment ref="D21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Retirement System (FERS) - Employer contribution - Civilian.</t>
        </r>
      </text>
    </comment>
    <comment ref="D22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Tax-deferred savings plan - Employer contribution (mandatory) - Civilian.
</t>
        </r>
      </text>
    </comment>
    <comment ref="D23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Tax-deferred savings plan - Employer contribution (matching) - Civilian.
</t>
        </r>
      </text>
    </comment>
    <comment ref="D25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Group Life Insurance (FEGLI) - Employer contribution - Civilian.</t>
        </r>
      </text>
    </comment>
    <comment ref="D26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
Federal Employees Group Life Insurance (FEGLI) - Employer contribution - Commissioned officer.</t>
        </r>
      </text>
    </comment>
    <comment ref="D27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Servicemen's Group Life Insurance (SGLI) - Employer contribution - Commissioned officer.</t>
        </r>
      </text>
    </comment>
    <comment ref="D28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Health Benefits Act (FEHBA) - Employer contribution - Civilian.
</t>
        </r>
      </text>
    </comment>
    <comment ref="D31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the total amount identified as 12.00 costs.
</t>
        </r>
        <r>
          <rPr>
            <sz val="8"/>
            <rFont val="Tahoma"/>
            <family val="2"/>
          </rPr>
          <t xml:space="preserve">
</t>
        </r>
      </text>
    </comment>
    <comment ref="D33" authorId="0">
      <text>
        <r>
          <rPr>
            <b/>
            <u val="single"/>
            <sz val="8"/>
            <rFont val="Tahoma"/>
            <family val="2"/>
          </rPr>
          <t>TRAVEL: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Training attendance - To receive training associated with developing and improving employees' knowledge, skills, performance and attitude including training conferences held for professional development.  Foreign travel will not be charged to these subcategories.</t>
        </r>
      </text>
    </comment>
    <comment ref="D34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Enter </t>
        </r>
        <r>
          <rPr>
            <sz val="8"/>
            <rFont val="Tahoma"/>
            <family val="2"/>
          </rPr>
          <t xml:space="preserve">
Internal (HHS) trianing amount.</t>
        </r>
      </text>
    </comment>
    <comment ref="D35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Inter-agency trianing amount.</t>
        </r>
      </text>
    </comment>
    <comment ref="D36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Non-government training amount.</t>
        </r>
      </text>
    </comment>
    <comment ref="D39" authorId="0">
      <text>
        <r>
          <rPr>
            <b/>
            <u val="single"/>
            <sz val="8"/>
            <rFont val="Tahoma"/>
            <family val="2"/>
          </rPr>
          <t>TRAVEL:</t>
        </r>
        <r>
          <rPr>
            <sz val="8"/>
            <rFont val="Tahoma"/>
            <family val="2"/>
          </rPr>
          <t xml:space="preserve">  Enter the total cost for travel.</t>
        </r>
        <r>
          <rPr>
            <sz val="8"/>
            <rFont val="Tahoma"/>
            <family val="2"/>
          </rPr>
          <t xml:space="preserve">
</t>
        </r>
      </text>
    </comment>
    <comment ref="D41" authorId="0">
      <text>
        <r>
          <rPr>
            <b/>
            <u val="single"/>
            <sz val="8"/>
            <rFont val="Tahoma"/>
            <family val="2"/>
          </rPr>
          <t>TRANSPORTATION OF THINGS:</t>
        </r>
        <r>
          <rPr>
            <b/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Parcel post, FedEx, United Parcel Service, etc.</t>
        </r>
      </text>
    </comment>
    <comment ref="D43" authorId="0">
      <text>
        <r>
          <rPr>
            <b/>
            <u val="single"/>
            <sz val="8"/>
            <rFont val="Tahoma"/>
            <family val="2"/>
          </rPr>
          <t>Transportation of Things:</t>
        </r>
        <r>
          <rPr>
            <sz val="8"/>
            <rFont val="Tahoma"/>
            <family val="2"/>
          </rPr>
          <t xml:space="preserve">  Enter total cost of transportation.</t>
        </r>
      </text>
    </comment>
    <comment ref="D45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Rental of space and rent-related services.</t>
        </r>
      </text>
    </comment>
    <comment ref="D46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Postage and express mail service (other than transportation of things included in 22.31).</t>
        </r>
      </text>
    </comment>
    <comment ref="D47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Postage meter and mailing machines equipment rental</t>
        </r>
      </text>
    </comment>
    <comment ref="D49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FTS2000 - FTS2000 network calls voice/data).</t>
        </r>
      </text>
    </comment>
    <comment ref="D50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Non-FTS2000 - Domestic long distance calls.</t>
        </r>
      </text>
    </comment>
    <comment ref="D51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FTS2000 Federal Calling Cards - Calls charged on FTS2000 Fed Card.</t>
        </r>
      </text>
    </comment>
    <comment ref="D52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Domestic calling cards - Calls charged on commercial calling card.</t>
        </r>
      </text>
    </comment>
    <comment ref="D55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 xml:space="preserve">Total Rent, Comm &amp; Utilities amount.
</t>
        </r>
      </text>
    </comment>
    <comment ref="D5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 xml:space="preserve">total Printing &amp; Reproduction amount.
</t>
        </r>
      </text>
    </comment>
    <comment ref="D59" authorId="0">
      <text>
        <r>
          <rPr>
            <b/>
            <u val="single"/>
            <sz val="8"/>
            <rFont val="Tahoma"/>
            <family val="2"/>
          </rPr>
          <t>Contract Services:</t>
        </r>
        <r>
          <rPr>
            <sz val="8"/>
            <rFont val="Tahoma"/>
            <family val="2"/>
          </rPr>
          <t xml:space="preserve">
Enter Contract Services - Major &gt; $5,000 amount.</t>
        </r>
      </text>
    </comment>
    <comment ref="D60" authorId="0">
      <text>
        <r>
          <rPr>
            <b/>
            <sz val="8"/>
            <rFont val="Tahoma"/>
            <family val="2"/>
          </rPr>
          <t>Enter</t>
        </r>
        <r>
          <rPr>
            <sz val="8"/>
            <rFont val="Tahoma"/>
            <family val="2"/>
          </rPr>
          <t xml:space="preserve"> Total Contract Services Amount.
</t>
        </r>
      </text>
    </comment>
    <comment ref="D61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Total Supplies &amp; Materials amount.</t>
        </r>
        <r>
          <rPr>
            <sz val="8"/>
            <rFont val="Tahoma"/>
            <family val="2"/>
          </rPr>
          <t xml:space="preserve">
</t>
        </r>
      </text>
    </comment>
    <comment ref="D64" authorId="0">
      <text>
        <r>
          <rPr>
            <b/>
            <u val="single"/>
            <sz val="8"/>
            <rFont val="Tahoma"/>
            <family val="2"/>
          </rPr>
          <t>Equipment: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>Enter Equipment - Major &gt; $5,000 amount.</t>
        </r>
      </text>
    </comment>
    <comment ref="D65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Total Equipment Amount.</t>
        </r>
        <r>
          <rPr>
            <sz val="8"/>
            <rFont val="Tahoma"/>
            <family val="2"/>
          </rPr>
          <t xml:space="preserve">
</t>
        </r>
      </text>
    </comment>
    <comment ref="D6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All Other Non Pass-Thru amount.</t>
        </r>
        <r>
          <rPr>
            <sz val="8"/>
            <rFont val="Tahoma"/>
            <family val="2"/>
          </rPr>
          <t xml:space="preserve">
</t>
        </r>
      </text>
    </comment>
    <comment ref="D67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All Other Pass-Thru amount.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CARL LOVE</author>
  </authors>
  <commentList>
    <comment ref="D11" authorId="0">
      <text>
        <r>
          <rPr>
            <b/>
            <u val="single"/>
            <sz val="8"/>
            <rFont val="Tahoma"/>
            <family val="2"/>
          </rPr>
          <t>CO DH Compensation - Base Pay:</t>
        </r>
        <r>
          <rPr>
            <sz val="8"/>
            <rFont val="Tahoma"/>
            <family val="2"/>
          </rPr>
          <t xml:space="preserve">  Enter base pay for all CO  salary costs       that are being transferred for  Direct Hires (DH).  Identify all positions and cost on the personnel worksheet.
</t>
        </r>
      </text>
    </comment>
    <comment ref="D12" authorId="0">
      <text>
        <r>
          <rPr>
            <b/>
            <u val="single"/>
            <sz val="8"/>
            <rFont val="Tahoma"/>
            <family val="2"/>
          </rPr>
          <t>IPA/MOA Non-DH Personnel:</t>
        </r>
        <r>
          <rPr>
            <sz val="8"/>
            <rFont val="Tahoma"/>
            <family val="2"/>
          </rPr>
          <t xml:space="preserve">  This cell is to be left unused except in the case where the Tribe's 106(a)(1) amount includes all non-DH personnel costs for purposes of calculating the Indirect Contract Support Costs.  If the AFA 106(a)(1) amount does not include all personnel costs (IPA/MOA), </t>
        </r>
        <r>
          <rPr>
            <b/>
            <sz val="8"/>
            <rFont val="Tahoma"/>
            <family val="2"/>
          </rPr>
          <t>DO NOT PUT ANY AMOUNT IN THIS CELL.</t>
        </r>
      </text>
    </comment>
    <comment ref="D13" authorId="0">
      <text>
        <r>
          <rPr>
            <sz val="8"/>
            <rFont val="Tahoma"/>
            <family val="2"/>
          </rPr>
          <t>SALARIES:  Enter the total amount identified as 11.00 costs.</t>
        </r>
      </text>
    </comment>
    <comment ref="D15" authorId="0">
      <text>
        <r>
          <rPr>
            <b/>
            <u val="single"/>
            <sz val="8"/>
            <rFont val="Tahoma"/>
            <family val="2"/>
          </rPr>
          <t xml:space="preserve">BENEFITS: </t>
        </r>
        <r>
          <rPr>
            <sz val="8"/>
            <rFont val="Tahoma"/>
            <family val="2"/>
          </rPr>
          <t xml:space="preserve"> Enter
Federal Insurance Contributions Act (FICA) - Employer contribution - Civilian.</t>
        </r>
      </text>
    </comment>
    <comment ref="D16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Federal Insurance Contributions Act (FICA) - Employer contribution - Commissioned officer.</t>
        </r>
      </text>
    </comment>
    <comment ref="D17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Insurance Contribution Act (FICA) - Employer contribution for PCS or relocation expense.</t>
        </r>
      </text>
    </comment>
    <comment ref="D19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Civil Service Retirement Act (CSRA) - Employer contribution - Civilian amount.</t>
        </r>
      </text>
    </comment>
    <comment ref="D20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Thrift Savings Fund (fiduciary insurance) - Employer contribution - Civilian amount.</t>
        </r>
      </text>
    </comment>
    <comment ref="D21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Retirement System (FERS) - Employer contribution - Civilian.</t>
        </r>
      </text>
    </comment>
    <comment ref="D22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Tax-deferred savings plan - Employer contribution (mandatory) - Civilian.
</t>
        </r>
      </text>
    </comment>
    <comment ref="D23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Tax-deferred savings plan - Employer contribution (matching) - Civilian.
</t>
        </r>
      </text>
    </comment>
    <comment ref="D25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Group Life Insurance (FEGLI) - Employer contribution - Civilian.</t>
        </r>
      </text>
    </comment>
    <comment ref="D26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
Federal Employees Group Life Insurance (FEGLI) - Employer contribution - Commissioned officer.</t>
        </r>
      </text>
    </comment>
    <comment ref="D27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Servicemen's Group Life Insurance (SGLI) - Employer contribution - Commissioned officer.</t>
        </r>
      </text>
    </comment>
    <comment ref="D28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Health Benefits Act (FEHBA) - Employer contribution - Civilian.
</t>
        </r>
      </text>
    </comment>
    <comment ref="D31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the total amount identified as 12.00 costs.
</t>
        </r>
        <r>
          <rPr>
            <sz val="8"/>
            <rFont val="Tahoma"/>
            <family val="2"/>
          </rPr>
          <t xml:space="preserve">
</t>
        </r>
      </text>
    </comment>
    <comment ref="D33" authorId="0">
      <text>
        <r>
          <rPr>
            <b/>
            <u val="single"/>
            <sz val="8"/>
            <rFont val="Tahoma"/>
            <family val="2"/>
          </rPr>
          <t>TRAVEL: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Training attendance - To receive training associated with developing and improving employees' knowledge, skills, performance and attitude including training conferences held for professional development.  Foreign travel will not be charged to these subcategories.</t>
        </r>
      </text>
    </comment>
    <comment ref="D34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Enter </t>
        </r>
        <r>
          <rPr>
            <sz val="8"/>
            <rFont val="Tahoma"/>
            <family val="2"/>
          </rPr>
          <t xml:space="preserve">
Internal (HHS) trianing amount.</t>
        </r>
      </text>
    </comment>
    <comment ref="D35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Inter-agency trianing amount.</t>
        </r>
      </text>
    </comment>
    <comment ref="D36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Non-government training amount.</t>
        </r>
      </text>
    </comment>
    <comment ref="D39" authorId="0">
      <text>
        <r>
          <rPr>
            <b/>
            <u val="single"/>
            <sz val="8"/>
            <rFont val="Tahoma"/>
            <family val="2"/>
          </rPr>
          <t>TRAVEL:</t>
        </r>
        <r>
          <rPr>
            <sz val="8"/>
            <rFont val="Tahoma"/>
            <family val="2"/>
          </rPr>
          <t xml:space="preserve">  Enter the total cost for travel.</t>
        </r>
        <r>
          <rPr>
            <sz val="8"/>
            <rFont val="Tahoma"/>
            <family val="2"/>
          </rPr>
          <t xml:space="preserve">
</t>
        </r>
      </text>
    </comment>
    <comment ref="D41" authorId="0">
      <text>
        <r>
          <rPr>
            <b/>
            <u val="single"/>
            <sz val="8"/>
            <rFont val="Tahoma"/>
            <family val="2"/>
          </rPr>
          <t>TRANSPORTATION OF THINGS:</t>
        </r>
        <r>
          <rPr>
            <b/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Parcel post, FedEx, United Parcel Service, etc.</t>
        </r>
      </text>
    </comment>
    <comment ref="D43" authorId="0">
      <text>
        <r>
          <rPr>
            <b/>
            <u val="single"/>
            <sz val="8"/>
            <rFont val="Tahoma"/>
            <family val="2"/>
          </rPr>
          <t>Transportation of Things:</t>
        </r>
        <r>
          <rPr>
            <sz val="8"/>
            <rFont val="Tahoma"/>
            <family val="2"/>
          </rPr>
          <t xml:space="preserve">  Enter total cost of transportation.</t>
        </r>
      </text>
    </comment>
    <comment ref="D45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Rental of space and rent-related services.</t>
        </r>
      </text>
    </comment>
    <comment ref="D46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Postage and express mail service (other than transportation of things included in 22.31).</t>
        </r>
      </text>
    </comment>
    <comment ref="D47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Postage meter and mailing machines equipment rental</t>
        </r>
      </text>
    </comment>
    <comment ref="D49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FTS2000 - FTS2000 network calls voice/data).</t>
        </r>
      </text>
    </comment>
    <comment ref="D50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Non-FTS2000 - Domestic long distance calls.</t>
        </r>
      </text>
    </comment>
    <comment ref="D51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FTS2000 Federal Calling Cards - Calls charged on FTS2000 Fed Card.</t>
        </r>
      </text>
    </comment>
    <comment ref="D52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Domestic calling cards - Calls charged on commercial calling card.</t>
        </r>
      </text>
    </comment>
    <comment ref="D55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 xml:space="preserve">Total Rent, Comm &amp; Utilities amount.
</t>
        </r>
      </text>
    </comment>
    <comment ref="D5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 xml:space="preserve">total Printing &amp; Reproduction amount.
</t>
        </r>
      </text>
    </comment>
    <comment ref="D59" authorId="0">
      <text>
        <r>
          <rPr>
            <b/>
            <u val="single"/>
            <sz val="8"/>
            <rFont val="Tahoma"/>
            <family val="2"/>
          </rPr>
          <t>Contract Services:</t>
        </r>
        <r>
          <rPr>
            <sz val="8"/>
            <rFont val="Tahoma"/>
            <family val="2"/>
          </rPr>
          <t xml:space="preserve">
Enter Contract Services - Major &gt; $5,000 amount.</t>
        </r>
      </text>
    </comment>
    <comment ref="D60" authorId="0">
      <text>
        <r>
          <rPr>
            <b/>
            <sz val="8"/>
            <rFont val="Tahoma"/>
            <family val="2"/>
          </rPr>
          <t>Enter</t>
        </r>
        <r>
          <rPr>
            <sz val="8"/>
            <rFont val="Tahoma"/>
            <family val="2"/>
          </rPr>
          <t xml:space="preserve"> Total Contract Services Amount.
</t>
        </r>
      </text>
    </comment>
    <comment ref="D61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Total Supplies &amp; Materials amount.</t>
        </r>
        <r>
          <rPr>
            <sz val="8"/>
            <rFont val="Tahoma"/>
            <family val="2"/>
          </rPr>
          <t xml:space="preserve">
</t>
        </r>
      </text>
    </comment>
    <comment ref="D64" authorId="0">
      <text>
        <r>
          <rPr>
            <b/>
            <u val="single"/>
            <sz val="8"/>
            <rFont val="Tahoma"/>
            <family val="2"/>
          </rPr>
          <t>Equipment: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>Enter Equipment - Major &gt; $5,000 amount.</t>
        </r>
      </text>
    </comment>
    <comment ref="D65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Total Equipment Amount.</t>
        </r>
        <r>
          <rPr>
            <sz val="8"/>
            <rFont val="Tahoma"/>
            <family val="2"/>
          </rPr>
          <t xml:space="preserve">
</t>
        </r>
      </text>
    </comment>
    <comment ref="D6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All Other Non Pass-Thru amount.</t>
        </r>
        <r>
          <rPr>
            <sz val="8"/>
            <rFont val="Tahoma"/>
            <family val="2"/>
          </rPr>
          <t xml:space="preserve">
</t>
        </r>
      </text>
    </comment>
    <comment ref="D67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All Other Pass-Thru amount.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CARL LOVE</author>
  </authors>
  <commentList>
    <comment ref="D11" authorId="0">
      <text>
        <r>
          <rPr>
            <b/>
            <u val="single"/>
            <sz val="8"/>
            <rFont val="Tahoma"/>
            <family val="2"/>
          </rPr>
          <t>CO DH Compensation - Base Pay:</t>
        </r>
        <r>
          <rPr>
            <sz val="8"/>
            <rFont val="Tahoma"/>
            <family val="2"/>
          </rPr>
          <t xml:space="preserve">  Enter base pay for all CO  salary costs       that are being transferred for  Direct Hires (DH).  Identify all positions and cost on the personnel worksheet.
</t>
        </r>
      </text>
    </comment>
    <comment ref="D12" authorId="0">
      <text>
        <r>
          <rPr>
            <b/>
            <u val="single"/>
            <sz val="8"/>
            <rFont val="Tahoma"/>
            <family val="2"/>
          </rPr>
          <t>IPA/MOA Non-DH Personnel:</t>
        </r>
        <r>
          <rPr>
            <sz val="8"/>
            <rFont val="Tahoma"/>
            <family val="2"/>
          </rPr>
          <t xml:space="preserve">  This cell is to be left unused except in the case where the Tribe's 106(a)(1) amount includes all non-DH personnel costs for purposes of calculating the Indirect Contract Support Costs.  If the AFA 106(a)(1) amount does not include all personnel costs (IPA/MOA), </t>
        </r>
        <r>
          <rPr>
            <b/>
            <sz val="8"/>
            <rFont val="Tahoma"/>
            <family val="2"/>
          </rPr>
          <t>DO NOT PUT ANY AMOUNT IN THIS CELL.</t>
        </r>
      </text>
    </comment>
    <comment ref="D13" authorId="0">
      <text>
        <r>
          <rPr>
            <sz val="8"/>
            <rFont val="Tahoma"/>
            <family val="2"/>
          </rPr>
          <t>SALARIES:  Enter the total amount identified as 11.00 costs.</t>
        </r>
      </text>
    </comment>
    <comment ref="D15" authorId="0">
      <text>
        <r>
          <rPr>
            <b/>
            <u val="single"/>
            <sz val="8"/>
            <rFont val="Tahoma"/>
            <family val="2"/>
          </rPr>
          <t xml:space="preserve">BENEFITS: </t>
        </r>
        <r>
          <rPr>
            <sz val="8"/>
            <rFont val="Tahoma"/>
            <family val="2"/>
          </rPr>
          <t xml:space="preserve"> Enter
Federal Insurance Contributions Act (FICA) - Employer contribution - Civilian.</t>
        </r>
      </text>
    </comment>
    <comment ref="D16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Federal Insurance Contributions Act (FICA) - Employer contribution - Commissioned officer.</t>
        </r>
      </text>
    </comment>
    <comment ref="D17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Insurance Contribution Act (FICA) - Employer contribution for PCS or relocation expense.</t>
        </r>
      </text>
    </comment>
    <comment ref="D19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Civil Service Retirement Act (CSRA) - Employer contribution - Civilian amount.</t>
        </r>
      </text>
    </comment>
    <comment ref="D20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Thrift Savings Fund (fiduciary insurance) - Employer contribution - Civilian amount.</t>
        </r>
      </text>
    </comment>
    <comment ref="D21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Retirement System (FERS) - Employer contribution - Civilian.</t>
        </r>
      </text>
    </comment>
    <comment ref="D22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Tax-deferred savings plan - Employer contribution (mandatory) - Civilian.
</t>
        </r>
      </text>
    </comment>
    <comment ref="D23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Tax-deferred savings plan - Employer contribution (matching) - Civilian.
</t>
        </r>
      </text>
    </comment>
    <comment ref="D25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Group Life Insurance (FEGLI) - Employer contribution - Civilian.</t>
        </r>
      </text>
    </comment>
    <comment ref="D26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
Federal Employees Group Life Insurance (FEGLI) - Employer contribution - Commissioned officer.</t>
        </r>
      </text>
    </comment>
    <comment ref="D27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Servicemen's Group Life Insurance (SGLI) - Employer contribution - Commissioned officer.</t>
        </r>
      </text>
    </comment>
    <comment ref="D28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Health Benefits Act (FEHBA) - Employer contribution - Civilian.
</t>
        </r>
      </text>
    </comment>
    <comment ref="D31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the total amount identified as 12.00 costs.
</t>
        </r>
        <r>
          <rPr>
            <sz val="8"/>
            <rFont val="Tahoma"/>
            <family val="2"/>
          </rPr>
          <t xml:space="preserve">
</t>
        </r>
      </text>
    </comment>
    <comment ref="D33" authorId="0">
      <text>
        <r>
          <rPr>
            <b/>
            <u val="single"/>
            <sz val="8"/>
            <rFont val="Tahoma"/>
            <family val="2"/>
          </rPr>
          <t>TRAVEL: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Training attendance - To receive training associated with developing and improving employees' knowledge, skills, performance and attitude including training conferences held for professional development.  Foreign travel will not be charged to these subcategories.</t>
        </r>
      </text>
    </comment>
    <comment ref="D34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Enter </t>
        </r>
        <r>
          <rPr>
            <sz val="8"/>
            <rFont val="Tahoma"/>
            <family val="2"/>
          </rPr>
          <t xml:space="preserve">
Internal (HHS) trianing amount.</t>
        </r>
      </text>
    </comment>
    <comment ref="D35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Inter-agency trianing amount.</t>
        </r>
      </text>
    </comment>
    <comment ref="D36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Non-government training amount.</t>
        </r>
      </text>
    </comment>
    <comment ref="D39" authorId="0">
      <text>
        <r>
          <rPr>
            <b/>
            <u val="single"/>
            <sz val="8"/>
            <rFont val="Tahoma"/>
            <family val="2"/>
          </rPr>
          <t>TRAVEL:</t>
        </r>
        <r>
          <rPr>
            <sz val="8"/>
            <rFont val="Tahoma"/>
            <family val="2"/>
          </rPr>
          <t xml:space="preserve">  Enter the total cost for travel.</t>
        </r>
        <r>
          <rPr>
            <sz val="8"/>
            <rFont val="Tahoma"/>
            <family val="2"/>
          </rPr>
          <t xml:space="preserve">
</t>
        </r>
      </text>
    </comment>
    <comment ref="D41" authorId="0">
      <text>
        <r>
          <rPr>
            <b/>
            <u val="single"/>
            <sz val="8"/>
            <rFont val="Tahoma"/>
            <family val="2"/>
          </rPr>
          <t>TRANSPORTATION OF THINGS:</t>
        </r>
        <r>
          <rPr>
            <b/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Parcel post, FedEx, United Parcel Service, etc.</t>
        </r>
      </text>
    </comment>
    <comment ref="D43" authorId="0">
      <text>
        <r>
          <rPr>
            <b/>
            <u val="single"/>
            <sz val="8"/>
            <rFont val="Tahoma"/>
            <family val="2"/>
          </rPr>
          <t>Transportation of Things:</t>
        </r>
        <r>
          <rPr>
            <sz val="8"/>
            <rFont val="Tahoma"/>
            <family val="2"/>
          </rPr>
          <t xml:space="preserve">  Enter total cost of transportation.</t>
        </r>
      </text>
    </comment>
    <comment ref="D45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Rental of space and rent-related services.</t>
        </r>
      </text>
    </comment>
    <comment ref="D46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Postage and express mail service (other than transportation of things included in 22.31).</t>
        </r>
      </text>
    </comment>
    <comment ref="D47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Postage meter and mailing machines equipment rental</t>
        </r>
      </text>
    </comment>
    <comment ref="D49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FTS2000 - FTS2000 network calls voice/data).</t>
        </r>
      </text>
    </comment>
    <comment ref="D50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Non-FTS2000 - Domestic long distance calls.</t>
        </r>
      </text>
    </comment>
    <comment ref="D51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FTS2000 Federal Calling Cards - Calls charged on FTS2000 Fed Card.</t>
        </r>
      </text>
    </comment>
    <comment ref="D52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Domestic calling cards - Calls charged on commercial calling card.</t>
        </r>
      </text>
    </comment>
    <comment ref="D55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 xml:space="preserve">Total Rent, Comm &amp; Utilities amount.
</t>
        </r>
      </text>
    </comment>
    <comment ref="D5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 xml:space="preserve">total Printing &amp; Reproduction amount.
</t>
        </r>
      </text>
    </comment>
    <comment ref="D59" authorId="0">
      <text>
        <r>
          <rPr>
            <b/>
            <u val="single"/>
            <sz val="8"/>
            <rFont val="Tahoma"/>
            <family val="2"/>
          </rPr>
          <t>Contract Services:</t>
        </r>
        <r>
          <rPr>
            <sz val="8"/>
            <rFont val="Tahoma"/>
            <family val="2"/>
          </rPr>
          <t xml:space="preserve">
Enter Contract Services - Major &gt; $5,000 amount.</t>
        </r>
      </text>
    </comment>
    <comment ref="D60" authorId="0">
      <text>
        <r>
          <rPr>
            <b/>
            <sz val="8"/>
            <rFont val="Tahoma"/>
            <family val="2"/>
          </rPr>
          <t>Enter</t>
        </r>
        <r>
          <rPr>
            <sz val="8"/>
            <rFont val="Tahoma"/>
            <family val="2"/>
          </rPr>
          <t xml:space="preserve"> Total Contract Services Amount.
</t>
        </r>
      </text>
    </comment>
    <comment ref="D61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Total Supplies &amp; Materials amount.</t>
        </r>
        <r>
          <rPr>
            <sz val="8"/>
            <rFont val="Tahoma"/>
            <family val="2"/>
          </rPr>
          <t xml:space="preserve">
</t>
        </r>
      </text>
    </comment>
    <comment ref="D64" authorId="0">
      <text>
        <r>
          <rPr>
            <b/>
            <u val="single"/>
            <sz val="8"/>
            <rFont val="Tahoma"/>
            <family val="2"/>
          </rPr>
          <t>Equipment: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>Enter Equipment - Major &gt; $5,000 amount.</t>
        </r>
      </text>
    </comment>
    <comment ref="D65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Total Equipment Amount.</t>
        </r>
        <r>
          <rPr>
            <sz val="8"/>
            <rFont val="Tahoma"/>
            <family val="2"/>
          </rPr>
          <t xml:space="preserve">
</t>
        </r>
      </text>
    </comment>
    <comment ref="D6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All Other Non Pass-Thru amount.</t>
        </r>
        <r>
          <rPr>
            <sz val="8"/>
            <rFont val="Tahoma"/>
            <family val="2"/>
          </rPr>
          <t xml:space="preserve">
</t>
        </r>
      </text>
    </comment>
    <comment ref="D67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All Other Pass-Thru amount.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CARL LOVE</author>
  </authors>
  <commentList>
    <comment ref="D11" authorId="0">
      <text>
        <r>
          <rPr>
            <b/>
            <u val="single"/>
            <sz val="8"/>
            <rFont val="Tahoma"/>
            <family val="2"/>
          </rPr>
          <t>CO DH Compensation - Base Pay:</t>
        </r>
        <r>
          <rPr>
            <sz val="8"/>
            <rFont val="Tahoma"/>
            <family val="2"/>
          </rPr>
          <t xml:space="preserve">  Enter base pay for all CO  salary costs       that are being transferred for  Direct Hires (DH).  Identify all positions and cost on the personnel worksheet.
</t>
        </r>
      </text>
    </comment>
    <comment ref="D12" authorId="0">
      <text>
        <r>
          <rPr>
            <b/>
            <u val="single"/>
            <sz val="8"/>
            <rFont val="Tahoma"/>
            <family val="2"/>
          </rPr>
          <t>IPA/MOA Non-DH Personnel:</t>
        </r>
        <r>
          <rPr>
            <sz val="8"/>
            <rFont val="Tahoma"/>
            <family val="2"/>
          </rPr>
          <t xml:space="preserve">  This cell is to be left unused except in the case where the Tribe's 106(a)(1) amount includes all non-DH personnel costs for purposes of calculating the Indirect Contract Support Costs.  If the AFA 106(a)(1) amount does not include all personnel costs (IPA/MOA), </t>
        </r>
        <r>
          <rPr>
            <b/>
            <sz val="8"/>
            <rFont val="Tahoma"/>
            <family val="2"/>
          </rPr>
          <t>DO NOT PUT ANY AMOUNT IN THIS CELL.</t>
        </r>
      </text>
    </comment>
    <comment ref="D13" authorId="0">
      <text>
        <r>
          <rPr>
            <sz val="8"/>
            <rFont val="Tahoma"/>
            <family val="2"/>
          </rPr>
          <t>SALARIES:  Enter the total amount identified as 11.00 costs.</t>
        </r>
      </text>
    </comment>
    <comment ref="D15" authorId="0">
      <text>
        <r>
          <rPr>
            <b/>
            <u val="single"/>
            <sz val="8"/>
            <rFont val="Tahoma"/>
            <family val="2"/>
          </rPr>
          <t xml:space="preserve">BENEFITS: </t>
        </r>
        <r>
          <rPr>
            <sz val="8"/>
            <rFont val="Tahoma"/>
            <family val="2"/>
          </rPr>
          <t xml:space="preserve"> Enter
Federal Insurance Contributions Act (FICA) - Employer contribution - Civilian.</t>
        </r>
      </text>
    </comment>
    <comment ref="D16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Federal Insurance Contributions Act (FICA) - Employer contribution - Commissioned officer.</t>
        </r>
      </text>
    </comment>
    <comment ref="D17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Insurance Contribution Act (FICA) - Employer contribution for PCS or relocation expense.</t>
        </r>
      </text>
    </comment>
    <comment ref="D19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Civil Service Retirement Act (CSRA) - Employer contribution - Civilian amount.</t>
        </r>
      </text>
    </comment>
    <comment ref="D20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Thrift Savings Fund (fiduciary insurance) - Employer contribution - Civilian amount.</t>
        </r>
      </text>
    </comment>
    <comment ref="D21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Retirement System (FERS) - Employer contribution - Civilian.</t>
        </r>
      </text>
    </comment>
    <comment ref="D22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Tax-deferred savings plan - Employer contribution (mandatory) - Civilian.
</t>
        </r>
      </text>
    </comment>
    <comment ref="D23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Tax-deferred savings plan - Employer contribution (matching) - Civilian.
</t>
        </r>
      </text>
    </comment>
    <comment ref="D25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Group Life Insurance (FEGLI) - Employer contribution - Civilian.</t>
        </r>
      </text>
    </comment>
    <comment ref="D26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
Federal Employees Group Life Insurance (FEGLI) - Employer contribution - Commissioned officer.</t>
        </r>
      </text>
    </comment>
    <comment ref="D27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Servicemen's Group Life Insurance (SGLI) - Employer contribution - Commissioned officer.</t>
        </r>
      </text>
    </comment>
    <comment ref="D28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Health Benefits Act (FEHBA) - Employer contribution - Civilian.
</t>
        </r>
      </text>
    </comment>
    <comment ref="D31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the total amount identified as 12.00 costs.
</t>
        </r>
        <r>
          <rPr>
            <sz val="8"/>
            <rFont val="Tahoma"/>
            <family val="2"/>
          </rPr>
          <t xml:space="preserve">
</t>
        </r>
      </text>
    </comment>
    <comment ref="D33" authorId="0">
      <text>
        <r>
          <rPr>
            <b/>
            <u val="single"/>
            <sz val="8"/>
            <rFont val="Tahoma"/>
            <family val="2"/>
          </rPr>
          <t>TRAVEL: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Training attendance - To receive training associated with developing and improving employees' knowledge, skills, performance and attitude including training conferences held for professional development.  Foreign travel will not be charged to these subcategories.</t>
        </r>
      </text>
    </comment>
    <comment ref="D34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Enter </t>
        </r>
        <r>
          <rPr>
            <sz val="8"/>
            <rFont val="Tahoma"/>
            <family val="2"/>
          </rPr>
          <t xml:space="preserve">
Internal (HHS) trianing amount.</t>
        </r>
      </text>
    </comment>
    <comment ref="D35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Inter-agency trianing amount.</t>
        </r>
      </text>
    </comment>
    <comment ref="D36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Non-government training amount.</t>
        </r>
      </text>
    </comment>
    <comment ref="D39" authorId="0">
      <text>
        <r>
          <rPr>
            <b/>
            <u val="single"/>
            <sz val="8"/>
            <rFont val="Tahoma"/>
            <family val="2"/>
          </rPr>
          <t>TRAVEL:</t>
        </r>
        <r>
          <rPr>
            <sz val="8"/>
            <rFont val="Tahoma"/>
            <family val="2"/>
          </rPr>
          <t xml:space="preserve">  Enter the total cost for travel.</t>
        </r>
        <r>
          <rPr>
            <sz val="8"/>
            <rFont val="Tahoma"/>
            <family val="2"/>
          </rPr>
          <t xml:space="preserve">
</t>
        </r>
      </text>
    </comment>
    <comment ref="D41" authorId="0">
      <text>
        <r>
          <rPr>
            <b/>
            <u val="single"/>
            <sz val="8"/>
            <rFont val="Tahoma"/>
            <family val="2"/>
          </rPr>
          <t>TRANSPORTATION OF THINGS:</t>
        </r>
        <r>
          <rPr>
            <b/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Parcel post, FedEx, United Parcel Service, etc.</t>
        </r>
      </text>
    </comment>
    <comment ref="D43" authorId="0">
      <text>
        <r>
          <rPr>
            <b/>
            <u val="single"/>
            <sz val="8"/>
            <rFont val="Tahoma"/>
            <family val="2"/>
          </rPr>
          <t>Transportation of Things:</t>
        </r>
        <r>
          <rPr>
            <sz val="8"/>
            <rFont val="Tahoma"/>
            <family val="2"/>
          </rPr>
          <t xml:space="preserve">  Enter total cost of transportation.</t>
        </r>
      </text>
    </comment>
    <comment ref="D45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Rental of space and rent-related services.</t>
        </r>
      </text>
    </comment>
    <comment ref="D46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Postage and express mail service (other than transportation of things included in 22.31).</t>
        </r>
      </text>
    </comment>
    <comment ref="D47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Postage meter and mailing machines equipment rental</t>
        </r>
      </text>
    </comment>
    <comment ref="D49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FTS2000 - FTS2000 network calls voice/data).</t>
        </r>
      </text>
    </comment>
    <comment ref="D50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Non-FTS2000 - Domestic long distance calls.</t>
        </r>
      </text>
    </comment>
    <comment ref="D51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FTS2000 Federal Calling Cards - Calls charged on FTS2000 Fed Card.</t>
        </r>
      </text>
    </comment>
    <comment ref="D52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Domestic calling cards - Calls charged on commercial calling card.</t>
        </r>
      </text>
    </comment>
    <comment ref="D55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 xml:space="preserve">Total Rent, Comm &amp; Utilities amount.
</t>
        </r>
      </text>
    </comment>
    <comment ref="D5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 xml:space="preserve">total Printing &amp; Reproduction amount.
</t>
        </r>
      </text>
    </comment>
    <comment ref="D59" authorId="0">
      <text>
        <r>
          <rPr>
            <b/>
            <u val="single"/>
            <sz val="8"/>
            <rFont val="Tahoma"/>
            <family val="2"/>
          </rPr>
          <t>Contract Services:</t>
        </r>
        <r>
          <rPr>
            <sz val="8"/>
            <rFont val="Tahoma"/>
            <family val="2"/>
          </rPr>
          <t xml:space="preserve">
Enter Contract Services - Major &gt; $5,000 amount.</t>
        </r>
      </text>
    </comment>
    <comment ref="D60" authorId="0">
      <text>
        <r>
          <rPr>
            <b/>
            <sz val="8"/>
            <rFont val="Tahoma"/>
            <family val="2"/>
          </rPr>
          <t>Enter</t>
        </r>
        <r>
          <rPr>
            <sz val="8"/>
            <rFont val="Tahoma"/>
            <family val="2"/>
          </rPr>
          <t xml:space="preserve"> Total Contract Services Amount.
</t>
        </r>
      </text>
    </comment>
    <comment ref="D61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Total Supplies &amp; Materials amount.</t>
        </r>
        <r>
          <rPr>
            <sz val="8"/>
            <rFont val="Tahoma"/>
            <family val="2"/>
          </rPr>
          <t xml:space="preserve">
</t>
        </r>
      </text>
    </comment>
    <comment ref="D64" authorId="0">
      <text>
        <r>
          <rPr>
            <b/>
            <u val="single"/>
            <sz val="8"/>
            <rFont val="Tahoma"/>
            <family val="2"/>
          </rPr>
          <t>Equipment: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>Enter Equipment - Major &gt; $5,000 amount.</t>
        </r>
      </text>
    </comment>
    <comment ref="D65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Total Equipment Amount.</t>
        </r>
        <r>
          <rPr>
            <sz val="8"/>
            <rFont val="Tahoma"/>
            <family val="2"/>
          </rPr>
          <t xml:space="preserve">
</t>
        </r>
      </text>
    </comment>
    <comment ref="D6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All Other Non Pass-Thru amount.</t>
        </r>
        <r>
          <rPr>
            <sz val="8"/>
            <rFont val="Tahoma"/>
            <family val="2"/>
          </rPr>
          <t xml:space="preserve">
</t>
        </r>
      </text>
    </comment>
    <comment ref="D67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All Other Pass-Thru amount.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CARL LOVE</author>
  </authors>
  <commentList>
    <comment ref="D11" authorId="0">
      <text>
        <r>
          <rPr>
            <b/>
            <u val="single"/>
            <sz val="8"/>
            <rFont val="Tahoma"/>
            <family val="2"/>
          </rPr>
          <t>CO DH Compensation - Base Pay:</t>
        </r>
        <r>
          <rPr>
            <sz val="8"/>
            <rFont val="Tahoma"/>
            <family val="2"/>
          </rPr>
          <t xml:space="preserve">  Enter base pay for all CO  salary costs       that are being transferred for  Direct Hires (DH).  Identify all positions and cost on the personnel worksheet.
</t>
        </r>
      </text>
    </comment>
    <comment ref="D12" authorId="0">
      <text>
        <r>
          <rPr>
            <b/>
            <u val="single"/>
            <sz val="8"/>
            <rFont val="Tahoma"/>
            <family val="2"/>
          </rPr>
          <t>IPA/MOA Non-DH Personnel:</t>
        </r>
        <r>
          <rPr>
            <sz val="8"/>
            <rFont val="Tahoma"/>
            <family val="2"/>
          </rPr>
          <t xml:space="preserve">  This cell is to be left unused except in the case where the Tribe's 106(a)(1) amount includes all non-DH personnel costs for purposes of calculating the Indirect Contract Support Costs.  If the AFA 106(a)(1) amount does not include all personnel costs (IPA/MOA), </t>
        </r>
        <r>
          <rPr>
            <b/>
            <sz val="8"/>
            <rFont val="Tahoma"/>
            <family val="2"/>
          </rPr>
          <t>DO NOT PUT ANY AMOUNT IN THIS CELL.</t>
        </r>
      </text>
    </comment>
    <comment ref="D13" authorId="0">
      <text>
        <r>
          <rPr>
            <sz val="8"/>
            <rFont val="Tahoma"/>
            <family val="2"/>
          </rPr>
          <t>SALARIES:  Enter the total amount identified as 11.00 costs.</t>
        </r>
      </text>
    </comment>
    <comment ref="D15" authorId="0">
      <text>
        <r>
          <rPr>
            <b/>
            <u val="single"/>
            <sz val="8"/>
            <rFont val="Tahoma"/>
            <family val="2"/>
          </rPr>
          <t xml:space="preserve">BENEFITS: </t>
        </r>
        <r>
          <rPr>
            <sz val="8"/>
            <rFont val="Tahoma"/>
            <family val="2"/>
          </rPr>
          <t xml:space="preserve"> Enter
Federal Insurance Contributions Act (FICA) - Employer contribution - Civilian.</t>
        </r>
      </text>
    </comment>
    <comment ref="D16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Federal Insurance Contributions Act (FICA) - Employer contribution - Commissioned officer.</t>
        </r>
      </text>
    </comment>
    <comment ref="D17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Insurance Contribution Act (FICA) - Employer contribution for PCS or relocation expense.</t>
        </r>
      </text>
    </comment>
    <comment ref="D19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Civil Service Retirement Act (CSRA) - Employer contribution - Civilian amount.</t>
        </r>
      </text>
    </comment>
    <comment ref="D20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Thrift Savings Fund (fiduciary insurance) - Employer contribution - Civilian amount.</t>
        </r>
      </text>
    </comment>
    <comment ref="D21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Retirement System (FERS) - Employer contribution - Civilian.</t>
        </r>
      </text>
    </comment>
    <comment ref="D22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Tax-deferred savings plan - Employer contribution (mandatory) - Civilian.
</t>
        </r>
      </text>
    </comment>
    <comment ref="D23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Tax-deferred savings plan - Employer contribution (matching) - Civilian.
</t>
        </r>
      </text>
    </comment>
    <comment ref="D25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Group Life Insurance (FEGLI) - Employer contribution - Civilian.</t>
        </r>
      </text>
    </comment>
    <comment ref="D26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
Federal Employees Group Life Insurance (FEGLI) - Employer contribution - Commissioned officer.</t>
        </r>
      </text>
    </comment>
    <comment ref="D27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Servicemen's Group Life Insurance (SGLI) - Employer contribution - Commissioned officer.</t>
        </r>
      </text>
    </comment>
    <comment ref="D28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Health Benefits Act (FEHBA) - Employer contribution - Civilian.
</t>
        </r>
      </text>
    </comment>
    <comment ref="D31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the total amount identified as 12.00 costs.
</t>
        </r>
        <r>
          <rPr>
            <sz val="8"/>
            <rFont val="Tahoma"/>
            <family val="2"/>
          </rPr>
          <t xml:space="preserve">
</t>
        </r>
      </text>
    </comment>
    <comment ref="D33" authorId="0">
      <text>
        <r>
          <rPr>
            <b/>
            <u val="single"/>
            <sz val="8"/>
            <rFont val="Tahoma"/>
            <family val="2"/>
          </rPr>
          <t>TRAVEL: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Training attendance - To receive training associated with developing and improving employees' knowledge, skills, performance and attitude including training conferences held for professional development.  Foreign travel will not be charged to these subcategories.</t>
        </r>
      </text>
    </comment>
    <comment ref="D34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Enter </t>
        </r>
        <r>
          <rPr>
            <sz val="8"/>
            <rFont val="Tahoma"/>
            <family val="2"/>
          </rPr>
          <t xml:space="preserve">
Internal (HHS) trianing amount.</t>
        </r>
      </text>
    </comment>
    <comment ref="D35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Inter-agency trianing amount.</t>
        </r>
      </text>
    </comment>
    <comment ref="D36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Non-government training amount.</t>
        </r>
      </text>
    </comment>
    <comment ref="D39" authorId="0">
      <text>
        <r>
          <rPr>
            <b/>
            <u val="single"/>
            <sz val="8"/>
            <rFont val="Tahoma"/>
            <family val="2"/>
          </rPr>
          <t>TRAVEL:</t>
        </r>
        <r>
          <rPr>
            <sz val="8"/>
            <rFont val="Tahoma"/>
            <family val="2"/>
          </rPr>
          <t xml:space="preserve">  Enter the total cost for travel.</t>
        </r>
        <r>
          <rPr>
            <sz val="8"/>
            <rFont val="Tahoma"/>
            <family val="2"/>
          </rPr>
          <t xml:space="preserve">
</t>
        </r>
      </text>
    </comment>
    <comment ref="D41" authorId="0">
      <text>
        <r>
          <rPr>
            <b/>
            <u val="single"/>
            <sz val="8"/>
            <rFont val="Tahoma"/>
            <family val="2"/>
          </rPr>
          <t>TRANSPORTATION OF THINGS:</t>
        </r>
        <r>
          <rPr>
            <b/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Parcel post, FedEx, United Parcel Service, etc.</t>
        </r>
      </text>
    </comment>
    <comment ref="D43" authorId="0">
      <text>
        <r>
          <rPr>
            <b/>
            <u val="single"/>
            <sz val="8"/>
            <rFont val="Tahoma"/>
            <family val="2"/>
          </rPr>
          <t>Transportation of Things:</t>
        </r>
        <r>
          <rPr>
            <sz val="8"/>
            <rFont val="Tahoma"/>
            <family val="2"/>
          </rPr>
          <t xml:space="preserve">  Enter total cost of transportation.</t>
        </r>
      </text>
    </comment>
    <comment ref="D45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Rental of space and rent-related services.</t>
        </r>
      </text>
    </comment>
    <comment ref="D46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Postage and express mail service (other than transportation of things included in 22.31).</t>
        </r>
      </text>
    </comment>
    <comment ref="D47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Postage meter and mailing machines equipment rental</t>
        </r>
      </text>
    </comment>
    <comment ref="D49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FTS2000 - FTS2000 network calls voice/data).</t>
        </r>
      </text>
    </comment>
    <comment ref="D50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Non-FTS2000 - Domestic long distance calls.</t>
        </r>
      </text>
    </comment>
    <comment ref="D51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FTS2000 Federal Calling Cards - Calls charged on FTS2000 Fed Card.</t>
        </r>
      </text>
    </comment>
    <comment ref="D52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Domestic calling cards - Calls charged on commercial calling card.</t>
        </r>
      </text>
    </comment>
    <comment ref="D55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 xml:space="preserve">Total Rent, Comm &amp; Utilities amount.
</t>
        </r>
      </text>
    </comment>
    <comment ref="D5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 xml:space="preserve">total Printing &amp; Reproduction amount.
</t>
        </r>
      </text>
    </comment>
    <comment ref="D59" authorId="0">
      <text>
        <r>
          <rPr>
            <b/>
            <u val="single"/>
            <sz val="8"/>
            <rFont val="Tahoma"/>
            <family val="2"/>
          </rPr>
          <t>Contract Services:</t>
        </r>
        <r>
          <rPr>
            <sz val="8"/>
            <rFont val="Tahoma"/>
            <family val="2"/>
          </rPr>
          <t xml:space="preserve">
Enter Contract Services - Major &gt; $5,000 amount.</t>
        </r>
      </text>
    </comment>
    <comment ref="D60" authorId="0">
      <text>
        <r>
          <rPr>
            <b/>
            <sz val="8"/>
            <rFont val="Tahoma"/>
            <family val="2"/>
          </rPr>
          <t>Enter</t>
        </r>
        <r>
          <rPr>
            <sz val="8"/>
            <rFont val="Tahoma"/>
            <family val="2"/>
          </rPr>
          <t xml:space="preserve"> Total Contract Services Amount.
</t>
        </r>
      </text>
    </comment>
    <comment ref="D61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Total Supplies &amp; Materials amount.</t>
        </r>
        <r>
          <rPr>
            <sz val="8"/>
            <rFont val="Tahoma"/>
            <family val="2"/>
          </rPr>
          <t xml:space="preserve">
</t>
        </r>
      </text>
    </comment>
    <comment ref="D64" authorId="0">
      <text>
        <r>
          <rPr>
            <b/>
            <u val="single"/>
            <sz val="8"/>
            <rFont val="Tahoma"/>
            <family val="2"/>
          </rPr>
          <t>Equipment: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>Enter Equipment - Major &gt; $5,000 amount.</t>
        </r>
      </text>
    </comment>
    <comment ref="D65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Total Equipment Amount.</t>
        </r>
        <r>
          <rPr>
            <sz val="8"/>
            <rFont val="Tahoma"/>
            <family val="2"/>
          </rPr>
          <t xml:space="preserve">
</t>
        </r>
      </text>
    </comment>
    <comment ref="D6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All Other Non Pass-Thru amount.</t>
        </r>
        <r>
          <rPr>
            <sz val="8"/>
            <rFont val="Tahoma"/>
            <family val="2"/>
          </rPr>
          <t xml:space="preserve">
</t>
        </r>
      </text>
    </comment>
    <comment ref="D67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All Other Pass-Thru amount.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Daniel R. Norris</author>
  </authors>
  <commentList>
    <comment ref="I91" authorId="0">
      <text>
        <r>
          <rPr>
            <b/>
            <sz val="8"/>
            <rFont val="Tahoma"/>
            <family val="2"/>
          </rPr>
          <t xml:space="preserve">Daniel R. Norris
</t>
        </r>
      </text>
    </comment>
  </commentList>
</comments>
</file>

<file path=xl/comments20.xml><?xml version="1.0" encoding="utf-8"?>
<comments xmlns="http://schemas.openxmlformats.org/spreadsheetml/2006/main">
  <authors>
    <author>CARL LOVE</author>
  </authors>
  <commentList>
    <comment ref="D11" authorId="0">
      <text>
        <r>
          <rPr>
            <b/>
            <u val="single"/>
            <sz val="8"/>
            <rFont val="Tahoma"/>
            <family val="2"/>
          </rPr>
          <t>CO DH Compensation - Base Pay:</t>
        </r>
        <r>
          <rPr>
            <sz val="8"/>
            <rFont val="Tahoma"/>
            <family val="2"/>
          </rPr>
          <t xml:space="preserve">  Enter base pay for all CO  salary costs       that are being transferred for  Direct Hires (DH).  Identify all positions and cost on the personnel worksheet.
</t>
        </r>
      </text>
    </comment>
    <comment ref="D12" authorId="0">
      <text>
        <r>
          <rPr>
            <b/>
            <u val="single"/>
            <sz val="8"/>
            <rFont val="Tahoma"/>
            <family val="2"/>
          </rPr>
          <t>IPA/MOA Non-DH Personnel:</t>
        </r>
        <r>
          <rPr>
            <sz val="8"/>
            <rFont val="Tahoma"/>
            <family val="2"/>
          </rPr>
          <t xml:space="preserve">  This cell is to be left unused except in the case where the Tribe's 106(a)(1) amount includes all non-DH personnel costs for purposes of calculating the Indirect Contract Support Costs.  If the AFA 106(a)(1) amount does not include all personnel costs (IPA/MOA), </t>
        </r>
        <r>
          <rPr>
            <b/>
            <sz val="8"/>
            <rFont val="Tahoma"/>
            <family val="2"/>
          </rPr>
          <t>DO NOT PUT ANY AMOUNT IN THIS CELL.</t>
        </r>
      </text>
    </comment>
    <comment ref="D13" authorId="0">
      <text>
        <r>
          <rPr>
            <sz val="8"/>
            <rFont val="Tahoma"/>
            <family val="2"/>
          </rPr>
          <t>SALARIES:  Enter the total amount identified as 11.00 costs.</t>
        </r>
      </text>
    </comment>
    <comment ref="D15" authorId="0">
      <text>
        <r>
          <rPr>
            <b/>
            <u val="single"/>
            <sz val="8"/>
            <rFont val="Tahoma"/>
            <family val="2"/>
          </rPr>
          <t xml:space="preserve">BENEFITS: </t>
        </r>
        <r>
          <rPr>
            <sz val="8"/>
            <rFont val="Tahoma"/>
            <family val="2"/>
          </rPr>
          <t xml:space="preserve"> Enter
Federal Insurance Contributions Act (FICA) - Employer contribution - Civilian.</t>
        </r>
      </text>
    </comment>
    <comment ref="D16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Federal Insurance Contributions Act (FICA) - Employer contribution - Commissioned officer.</t>
        </r>
      </text>
    </comment>
    <comment ref="D17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Insurance Contribution Act (FICA) - Employer contribution for PCS or relocation expense.</t>
        </r>
      </text>
    </comment>
    <comment ref="D19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Civil Service Retirement Act (CSRA) - Employer contribution - Civilian amount.</t>
        </r>
      </text>
    </comment>
    <comment ref="D20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Thrift Savings Fund (fiduciary insurance) - Employer contribution - Civilian amount.</t>
        </r>
      </text>
    </comment>
    <comment ref="D21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Retirement System (FERS) - Employer contribution - Civilian.</t>
        </r>
      </text>
    </comment>
    <comment ref="D22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Tax-deferred savings plan - Employer contribution (mandatory) - Civilian.
</t>
        </r>
      </text>
    </comment>
    <comment ref="D23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Tax-deferred savings plan - Employer contribution (matching) - Civilian.
</t>
        </r>
      </text>
    </comment>
    <comment ref="D25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Group Life Insurance (FEGLI) - Employer contribution - Civilian.</t>
        </r>
      </text>
    </comment>
    <comment ref="D26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
Federal Employees Group Life Insurance (FEGLI) - Employer contribution - Commissioned officer.</t>
        </r>
      </text>
    </comment>
    <comment ref="D27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Servicemen's Group Life Insurance (SGLI) - Employer contribution - Commissioned officer.</t>
        </r>
      </text>
    </comment>
    <comment ref="D28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Health Benefits Act (FEHBA) - Employer contribution - Civilian.
</t>
        </r>
      </text>
    </comment>
    <comment ref="D31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the total amount identified as 12.00 costs.
</t>
        </r>
        <r>
          <rPr>
            <sz val="8"/>
            <rFont val="Tahoma"/>
            <family val="2"/>
          </rPr>
          <t xml:space="preserve">
</t>
        </r>
      </text>
    </comment>
    <comment ref="D33" authorId="0">
      <text>
        <r>
          <rPr>
            <b/>
            <u val="single"/>
            <sz val="8"/>
            <rFont val="Tahoma"/>
            <family val="2"/>
          </rPr>
          <t>TRAVEL: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Training attendance - To receive training associated with developing and improving employees' knowledge, skills, performance and attitude including training conferences held for professional development.  Foreign travel will not be charged to these subcategories.</t>
        </r>
      </text>
    </comment>
    <comment ref="D34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Enter </t>
        </r>
        <r>
          <rPr>
            <sz val="8"/>
            <rFont val="Tahoma"/>
            <family val="2"/>
          </rPr>
          <t xml:space="preserve">
Internal (HHS) trianing amount.</t>
        </r>
      </text>
    </comment>
    <comment ref="D35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Inter-agency trianing amount.</t>
        </r>
      </text>
    </comment>
    <comment ref="D36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Non-government training amount.</t>
        </r>
      </text>
    </comment>
    <comment ref="D39" authorId="0">
      <text>
        <r>
          <rPr>
            <b/>
            <u val="single"/>
            <sz val="8"/>
            <rFont val="Tahoma"/>
            <family val="2"/>
          </rPr>
          <t>TRAVEL:</t>
        </r>
        <r>
          <rPr>
            <sz val="8"/>
            <rFont val="Tahoma"/>
            <family val="2"/>
          </rPr>
          <t xml:space="preserve">  Enter the total cost for travel.</t>
        </r>
        <r>
          <rPr>
            <sz val="8"/>
            <rFont val="Tahoma"/>
            <family val="2"/>
          </rPr>
          <t xml:space="preserve">
</t>
        </r>
      </text>
    </comment>
    <comment ref="D41" authorId="0">
      <text>
        <r>
          <rPr>
            <b/>
            <u val="single"/>
            <sz val="8"/>
            <rFont val="Tahoma"/>
            <family val="2"/>
          </rPr>
          <t>TRANSPORTATION OF THINGS:</t>
        </r>
        <r>
          <rPr>
            <b/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Parcel post, FedEx, United Parcel Service, etc.</t>
        </r>
      </text>
    </comment>
    <comment ref="D43" authorId="0">
      <text>
        <r>
          <rPr>
            <b/>
            <u val="single"/>
            <sz val="8"/>
            <rFont val="Tahoma"/>
            <family val="2"/>
          </rPr>
          <t>Transportation of Things:</t>
        </r>
        <r>
          <rPr>
            <sz val="8"/>
            <rFont val="Tahoma"/>
            <family val="2"/>
          </rPr>
          <t xml:space="preserve">  Enter total cost of transportation.</t>
        </r>
      </text>
    </comment>
    <comment ref="D45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Rental of space and rent-related services.</t>
        </r>
      </text>
    </comment>
    <comment ref="D46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Postage and express mail service (other than transportation of things included in 22.31).</t>
        </r>
      </text>
    </comment>
    <comment ref="D47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Postage meter and mailing machines equipment rental</t>
        </r>
      </text>
    </comment>
    <comment ref="D49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FTS2000 - FTS2000 network calls voice/data).</t>
        </r>
      </text>
    </comment>
    <comment ref="D50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Non-FTS2000 - Domestic long distance calls.</t>
        </r>
      </text>
    </comment>
    <comment ref="D51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FTS2000 Federal Calling Cards - Calls charged on FTS2000 Fed Card.</t>
        </r>
      </text>
    </comment>
    <comment ref="D52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Domestic calling cards - Calls charged on commercial calling card.</t>
        </r>
      </text>
    </comment>
    <comment ref="D55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 xml:space="preserve">Total Rent, Comm &amp; Utilities amount.
</t>
        </r>
      </text>
    </comment>
    <comment ref="D5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 xml:space="preserve">total Printing &amp; Reproduction amount.
</t>
        </r>
      </text>
    </comment>
    <comment ref="D59" authorId="0">
      <text>
        <r>
          <rPr>
            <b/>
            <u val="single"/>
            <sz val="8"/>
            <rFont val="Tahoma"/>
            <family val="2"/>
          </rPr>
          <t>Contract Services:</t>
        </r>
        <r>
          <rPr>
            <sz val="8"/>
            <rFont val="Tahoma"/>
            <family val="2"/>
          </rPr>
          <t xml:space="preserve">
Enter Contract Services - Major &gt; $5,000 amount.</t>
        </r>
      </text>
    </comment>
    <comment ref="D60" authorId="0">
      <text>
        <r>
          <rPr>
            <b/>
            <sz val="8"/>
            <rFont val="Tahoma"/>
            <family val="2"/>
          </rPr>
          <t>Enter</t>
        </r>
        <r>
          <rPr>
            <sz val="8"/>
            <rFont val="Tahoma"/>
            <family val="2"/>
          </rPr>
          <t xml:space="preserve"> Total Contract Services Amount.
</t>
        </r>
      </text>
    </comment>
    <comment ref="D61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Total Supplies &amp; Materials amount.</t>
        </r>
        <r>
          <rPr>
            <sz val="8"/>
            <rFont val="Tahoma"/>
            <family val="2"/>
          </rPr>
          <t xml:space="preserve">
</t>
        </r>
      </text>
    </comment>
    <comment ref="D64" authorId="0">
      <text>
        <r>
          <rPr>
            <b/>
            <u val="single"/>
            <sz val="8"/>
            <rFont val="Tahoma"/>
            <family val="2"/>
          </rPr>
          <t>Equipment: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>Enter Equipment - Major &gt; $5,000 amount.</t>
        </r>
      </text>
    </comment>
    <comment ref="D65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Total Equipment Amount.</t>
        </r>
        <r>
          <rPr>
            <sz val="8"/>
            <rFont val="Tahoma"/>
            <family val="2"/>
          </rPr>
          <t xml:space="preserve">
</t>
        </r>
      </text>
    </comment>
    <comment ref="D6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All Other Non Pass-Thru amount.</t>
        </r>
        <r>
          <rPr>
            <sz val="8"/>
            <rFont val="Tahoma"/>
            <family val="2"/>
          </rPr>
          <t xml:space="preserve">
</t>
        </r>
      </text>
    </comment>
    <comment ref="D67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All Other Pass-Thru amount.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CARL LOVE</author>
  </authors>
  <commentList>
    <comment ref="D11" authorId="0">
      <text>
        <r>
          <rPr>
            <b/>
            <u val="single"/>
            <sz val="8"/>
            <rFont val="Tahoma"/>
            <family val="2"/>
          </rPr>
          <t>CO DH Compensation - Base Pay:</t>
        </r>
        <r>
          <rPr>
            <sz val="8"/>
            <rFont val="Tahoma"/>
            <family val="2"/>
          </rPr>
          <t xml:space="preserve">  Enter base pay for all CO  salary costs       that are being transferred for  Direct Hires (DH).  Identify all positions and cost on the personnel worksheet.
</t>
        </r>
      </text>
    </comment>
    <comment ref="D12" authorId="0">
      <text>
        <r>
          <rPr>
            <b/>
            <u val="single"/>
            <sz val="8"/>
            <rFont val="Tahoma"/>
            <family val="2"/>
          </rPr>
          <t>IPA/MOA Non-DH Personnel:</t>
        </r>
        <r>
          <rPr>
            <sz val="8"/>
            <rFont val="Tahoma"/>
            <family val="2"/>
          </rPr>
          <t xml:space="preserve">  This cell is to be left unused except in the case where the Tribe's 106(a)(1) amount includes all non-DH personnel costs for purposes of calculating the Indirect Contract Support Costs.  If the AFA 106(a)(1) amount does not include all personnel costs (IPA/MOA), </t>
        </r>
        <r>
          <rPr>
            <b/>
            <sz val="8"/>
            <rFont val="Tahoma"/>
            <family val="2"/>
          </rPr>
          <t>DO NOT PUT ANY AMOUNT IN THIS CELL.</t>
        </r>
      </text>
    </comment>
    <comment ref="D13" authorId="0">
      <text>
        <r>
          <rPr>
            <sz val="8"/>
            <rFont val="Tahoma"/>
            <family val="2"/>
          </rPr>
          <t>SALARIES:  Enter the total amount identified as 11.00 costs.</t>
        </r>
      </text>
    </comment>
    <comment ref="D15" authorId="0">
      <text>
        <r>
          <rPr>
            <b/>
            <u val="single"/>
            <sz val="8"/>
            <rFont val="Tahoma"/>
            <family val="2"/>
          </rPr>
          <t xml:space="preserve">BENEFITS: </t>
        </r>
        <r>
          <rPr>
            <sz val="8"/>
            <rFont val="Tahoma"/>
            <family val="2"/>
          </rPr>
          <t xml:space="preserve"> Enter
Federal Insurance Contributions Act (FICA) - Employer contribution - Civilian.</t>
        </r>
      </text>
    </comment>
    <comment ref="D16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Federal Insurance Contributions Act (FICA) - Employer contribution - Commissioned officer.</t>
        </r>
      </text>
    </comment>
    <comment ref="D17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Insurance Contribution Act (FICA) - Employer contribution for PCS or relocation expense.</t>
        </r>
      </text>
    </comment>
    <comment ref="D19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Civil Service Retirement Act (CSRA) - Employer contribution - Civilian amount.</t>
        </r>
      </text>
    </comment>
    <comment ref="D20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Thrift Savings Fund (fiduciary insurance) - Employer contribution - Civilian amount.</t>
        </r>
      </text>
    </comment>
    <comment ref="D21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Retirement System (FERS) - Employer contribution - Civilian.</t>
        </r>
      </text>
    </comment>
    <comment ref="D22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Tax-deferred savings plan - Employer contribution (mandatory) - Civilian.
</t>
        </r>
      </text>
    </comment>
    <comment ref="D23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Tax-deferred savings plan - Employer contribution (matching) - Civilian.
</t>
        </r>
      </text>
    </comment>
    <comment ref="D25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Group Life Insurance (FEGLI) - Employer contribution - Civilian.</t>
        </r>
      </text>
    </comment>
    <comment ref="D26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
Federal Employees Group Life Insurance (FEGLI) - Employer contribution - Commissioned officer.</t>
        </r>
      </text>
    </comment>
    <comment ref="D27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Servicemen's Group Life Insurance (SGLI) - Employer contribution - Commissioned officer.</t>
        </r>
      </text>
    </comment>
    <comment ref="D28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Health Benefits Act (FEHBA) - Employer contribution - Civilian.
</t>
        </r>
      </text>
    </comment>
    <comment ref="D31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the total amount identified as 12.00 costs.
</t>
        </r>
        <r>
          <rPr>
            <sz val="8"/>
            <rFont val="Tahoma"/>
            <family val="2"/>
          </rPr>
          <t xml:space="preserve">
</t>
        </r>
      </text>
    </comment>
    <comment ref="D33" authorId="0">
      <text>
        <r>
          <rPr>
            <b/>
            <u val="single"/>
            <sz val="8"/>
            <rFont val="Tahoma"/>
            <family val="2"/>
          </rPr>
          <t>TRAVEL: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Training attendance - To receive training associated with developing and improving employees' knowledge, skills, performance and attitude including training conferences held for professional development.  Foreign travel will not be charged to these subcategories.</t>
        </r>
      </text>
    </comment>
    <comment ref="D34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Enter </t>
        </r>
        <r>
          <rPr>
            <sz val="8"/>
            <rFont val="Tahoma"/>
            <family val="2"/>
          </rPr>
          <t xml:space="preserve">
Internal (HHS) trianing amount.</t>
        </r>
      </text>
    </comment>
    <comment ref="D35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Inter-agency trianing amount.</t>
        </r>
      </text>
    </comment>
    <comment ref="D36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Non-government training amount.</t>
        </r>
      </text>
    </comment>
    <comment ref="D39" authorId="0">
      <text>
        <r>
          <rPr>
            <b/>
            <u val="single"/>
            <sz val="8"/>
            <rFont val="Tahoma"/>
            <family val="2"/>
          </rPr>
          <t>TRAVEL:</t>
        </r>
        <r>
          <rPr>
            <sz val="8"/>
            <rFont val="Tahoma"/>
            <family val="2"/>
          </rPr>
          <t xml:space="preserve">  Enter the total cost for travel.</t>
        </r>
        <r>
          <rPr>
            <sz val="8"/>
            <rFont val="Tahoma"/>
            <family val="2"/>
          </rPr>
          <t xml:space="preserve">
</t>
        </r>
      </text>
    </comment>
    <comment ref="D41" authorId="0">
      <text>
        <r>
          <rPr>
            <b/>
            <u val="single"/>
            <sz val="8"/>
            <rFont val="Tahoma"/>
            <family val="2"/>
          </rPr>
          <t>TRANSPORTATION OF THINGS:</t>
        </r>
        <r>
          <rPr>
            <b/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Parcel post, FedEx, United Parcel Service, etc.</t>
        </r>
      </text>
    </comment>
    <comment ref="D43" authorId="0">
      <text>
        <r>
          <rPr>
            <b/>
            <u val="single"/>
            <sz val="8"/>
            <rFont val="Tahoma"/>
            <family val="2"/>
          </rPr>
          <t>Transportation of Things:</t>
        </r>
        <r>
          <rPr>
            <sz val="8"/>
            <rFont val="Tahoma"/>
            <family val="2"/>
          </rPr>
          <t xml:space="preserve">  Enter total cost of transportation.</t>
        </r>
      </text>
    </comment>
    <comment ref="D45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Rental of space and rent-related services.</t>
        </r>
      </text>
    </comment>
    <comment ref="D46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Postage and express mail service (other than transportation of things included in 22.31).</t>
        </r>
      </text>
    </comment>
    <comment ref="D47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Postage meter and mailing machines equipment rental</t>
        </r>
      </text>
    </comment>
    <comment ref="D49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FTS2000 - FTS2000 network calls voice/data).</t>
        </r>
      </text>
    </comment>
    <comment ref="D50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Non-FTS2000 - Domestic long distance calls.</t>
        </r>
      </text>
    </comment>
    <comment ref="D51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FTS2000 Federal Calling Cards - Calls charged on FTS2000 Fed Card.</t>
        </r>
      </text>
    </comment>
    <comment ref="D52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Domestic calling cards - Calls charged on commercial calling card.</t>
        </r>
      </text>
    </comment>
    <comment ref="D55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 xml:space="preserve">Total Rent, Comm &amp; Utilities amount.
</t>
        </r>
      </text>
    </comment>
    <comment ref="D5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 xml:space="preserve">total Printing &amp; Reproduction amount.
</t>
        </r>
      </text>
    </comment>
    <comment ref="D59" authorId="0">
      <text>
        <r>
          <rPr>
            <b/>
            <u val="single"/>
            <sz val="8"/>
            <rFont val="Tahoma"/>
            <family val="2"/>
          </rPr>
          <t>Contract Services:</t>
        </r>
        <r>
          <rPr>
            <sz val="8"/>
            <rFont val="Tahoma"/>
            <family val="2"/>
          </rPr>
          <t xml:space="preserve">
Enter Contract Services - Major &gt; $5,000 amount.</t>
        </r>
      </text>
    </comment>
    <comment ref="D60" authorId="0">
      <text>
        <r>
          <rPr>
            <b/>
            <sz val="8"/>
            <rFont val="Tahoma"/>
            <family val="2"/>
          </rPr>
          <t>Enter</t>
        </r>
        <r>
          <rPr>
            <sz val="8"/>
            <rFont val="Tahoma"/>
            <family val="2"/>
          </rPr>
          <t xml:space="preserve"> Total Contract Services Amount.
</t>
        </r>
      </text>
    </comment>
    <comment ref="D61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Total Supplies &amp; Materials amount.</t>
        </r>
        <r>
          <rPr>
            <sz val="8"/>
            <rFont val="Tahoma"/>
            <family val="2"/>
          </rPr>
          <t xml:space="preserve">
</t>
        </r>
      </text>
    </comment>
    <comment ref="D64" authorId="0">
      <text>
        <r>
          <rPr>
            <b/>
            <u val="single"/>
            <sz val="8"/>
            <rFont val="Tahoma"/>
            <family val="2"/>
          </rPr>
          <t>Equipment: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>Enter Equipment - Major &gt; $5,000 amount.</t>
        </r>
      </text>
    </comment>
    <comment ref="D65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Total Equipment Amount.</t>
        </r>
        <r>
          <rPr>
            <sz val="8"/>
            <rFont val="Tahoma"/>
            <family val="2"/>
          </rPr>
          <t xml:space="preserve">
</t>
        </r>
      </text>
    </comment>
    <comment ref="D6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All Other Non Pass-Thru amount.</t>
        </r>
        <r>
          <rPr>
            <sz val="8"/>
            <rFont val="Tahoma"/>
            <family val="2"/>
          </rPr>
          <t xml:space="preserve">
</t>
        </r>
      </text>
    </comment>
    <comment ref="D67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All Other Pass-Thru amount.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CARL LOVE</author>
  </authors>
  <commentList>
    <comment ref="D11" authorId="0">
      <text>
        <r>
          <rPr>
            <b/>
            <u val="single"/>
            <sz val="8"/>
            <rFont val="Tahoma"/>
            <family val="2"/>
          </rPr>
          <t>CO DH Compensation - Base Pay:</t>
        </r>
        <r>
          <rPr>
            <sz val="8"/>
            <rFont val="Tahoma"/>
            <family val="2"/>
          </rPr>
          <t xml:space="preserve">  Enter base pay for all CO  salary costs       that are being transferred for  Direct Hires (DH).  Identify all positions and cost on the personnel worksheet.
</t>
        </r>
      </text>
    </comment>
    <comment ref="D12" authorId="0">
      <text>
        <r>
          <rPr>
            <b/>
            <u val="single"/>
            <sz val="8"/>
            <rFont val="Tahoma"/>
            <family val="2"/>
          </rPr>
          <t>IPA/MOA Non-DH Personnel:</t>
        </r>
        <r>
          <rPr>
            <sz val="8"/>
            <rFont val="Tahoma"/>
            <family val="2"/>
          </rPr>
          <t xml:space="preserve">  This cell is to be left unused except in the case where the Tribe's 106(a)(1) amount includes all non-DH personnel costs for purposes of calculating the Indirect Contract Support Costs.  If the AFA 106(a)(1) amount does not include all personnel costs (IPA/MOA), </t>
        </r>
        <r>
          <rPr>
            <b/>
            <sz val="8"/>
            <rFont val="Tahoma"/>
            <family val="2"/>
          </rPr>
          <t>DO NOT PUT ANY AMOUNT IN THIS CELL.</t>
        </r>
      </text>
    </comment>
    <comment ref="D13" authorId="0">
      <text>
        <r>
          <rPr>
            <sz val="8"/>
            <rFont val="Tahoma"/>
            <family val="2"/>
          </rPr>
          <t>SALARIES:  Enter the total amount identified as 11.00 costs.</t>
        </r>
      </text>
    </comment>
    <comment ref="D15" authorId="0">
      <text>
        <r>
          <rPr>
            <b/>
            <u val="single"/>
            <sz val="8"/>
            <rFont val="Tahoma"/>
            <family val="2"/>
          </rPr>
          <t xml:space="preserve">BENEFITS: </t>
        </r>
        <r>
          <rPr>
            <sz val="8"/>
            <rFont val="Tahoma"/>
            <family val="2"/>
          </rPr>
          <t xml:space="preserve"> Enter
Federal Insurance Contributions Act (FICA) - Employer contribution - Civilian.</t>
        </r>
      </text>
    </comment>
    <comment ref="D16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Federal Insurance Contributions Act (FICA) - Employer contribution - Commissioned officer.</t>
        </r>
      </text>
    </comment>
    <comment ref="D17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Insurance Contribution Act (FICA) - Employer contribution for PCS or relocation expense.</t>
        </r>
      </text>
    </comment>
    <comment ref="D19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Civil Service Retirement Act (CSRA) - Employer contribution - Civilian amount.</t>
        </r>
      </text>
    </comment>
    <comment ref="D20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Thrift Savings Fund (fiduciary insurance) - Employer contribution - Civilian amount.</t>
        </r>
      </text>
    </comment>
    <comment ref="D21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Retirement System (FERS) - Employer contribution - Civilian.</t>
        </r>
      </text>
    </comment>
    <comment ref="D22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Tax-deferred savings plan - Employer contribution (mandatory) - Civilian.
</t>
        </r>
      </text>
    </comment>
    <comment ref="D23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Tax-deferred savings plan - Employer contribution (matching) - Civilian.
</t>
        </r>
      </text>
    </comment>
    <comment ref="D25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Group Life Insurance (FEGLI) - Employer contribution - Civilian.</t>
        </r>
      </text>
    </comment>
    <comment ref="D26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
Federal Employees Group Life Insurance (FEGLI) - Employer contribution - Commissioned officer.</t>
        </r>
      </text>
    </comment>
    <comment ref="D27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Servicemen's Group Life Insurance (SGLI) - Employer contribution - Commissioned officer.</t>
        </r>
      </text>
    </comment>
    <comment ref="D28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Health Benefits Act (FEHBA) - Employer contribution - Civilian.
</t>
        </r>
      </text>
    </comment>
    <comment ref="D31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the total amount identified as 12.00 costs.
</t>
        </r>
        <r>
          <rPr>
            <sz val="8"/>
            <rFont val="Tahoma"/>
            <family val="2"/>
          </rPr>
          <t xml:space="preserve">
</t>
        </r>
      </text>
    </comment>
    <comment ref="D33" authorId="0">
      <text>
        <r>
          <rPr>
            <b/>
            <u val="single"/>
            <sz val="8"/>
            <rFont val="Tahoma"/>
            <family val="2"/>
          </rPr>
          <t>TRAVEL: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Training attendance - To receive training associated with developing and improving employees' knowledge, skills, performance and attitude including training conferences held for professional development.  Foreign travel will not be charged to these subcategories.</t>
        </r>
      </text>
    </comment>
    <comment ref="D34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Enter </t>
        </r>
        <r>
          <rPr>
            <sz val="8"/>
            <rFont val="Tahoma"/>
            <family val="2"/>
          </rPr>
          <t xml:space="preserve">
Internal (HHS) trianing amount.</t>
        </r>
      </text>
    </comment>
    <comment ref="D35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Inter-agency trianing amount.</t>
        </r>
      </text>
    </comment>
    <comment ref="D36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Non-government training amount.</t>
        </r>
      </text>
    </comment>
    <comment ref="D39" authorId="0">
      <text>
        <r>
          <rPr>
            <b/>
            <u val="single"/>
            <sz val="8"/>
            <rFont val="Tahoma"/>
            <family val="2"/>
          </rPr>
          <t>TRAVEL:</t>
        </r>
        <r>
          <rPr>
            <sz val="8"/>
            <rFont val="Tahoma"/>
            <family val="2"/>
          </rPr>
          <t xml:space="preserve">  Enter the total cost for travel.</t>
        </r>
        <r>
          <rPr>
            <sz val="8"/>
            <rFont val="Tahoma"/>
            <family val="2"/>
          </rPr>
          <t xml:space="preserve">
</t>
        </r>
      </text>
    </comment>
    <comment ref="D41" authorId="0">
      <text>
        <r>
          <rPr>
            <b/>
            <u val="single"/>
            <sz val="8"/>
            <rFont val="Tahoma"/>
            <family val="2"/>
          </rPr>
          <t>TRANSPORTATION OF THINGS:</t>
        </r>
        <r>
          <rPr>
            <b/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Parcel post, FedEx, United Parcel Service, etc.</t>
        </r>
      </text>
    </comment>
    <comment ref="D43" authorId="0">
      <text>
        <r>
          <rPr>
            <b/>
            <u val="single"/>
            <sz val="8"/>
            <rFont val="Tahoma"/>
            <family val="2"/>
          </rPr>
          <t>Transportation of Things:</t>
        </r>
        <r>
          <rPr>
            <sz val="8"/>
            <rFont val="Tahoma"/>
            <family val="2"/>
          </rPr>
          <t xml:space="preserve">  Enter total cost of transportation.</t>
        </r>
      </text>
    </comment>
    <comment ref="D45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Rental of space and rent-related services.</t>
        </r>
      </text>
    </comment>
    <comment ref="D46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Postage and express mail service (other than transportation of things included in 22.31).</t>
        </r>
      </text>
    </comment>
    <comment ref="D47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Postage meter and mailing machines equipment rental</t>
        </r>
      </text>
    </comment>
    <comment ref="D49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FTS2000 - FTS2000 network calls voice/data).</t>
        </r>
      </text>
    </comment>
    <comment ref="D50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Non-FTS2000 - Domestic long distance calls.</t>
        </r>
      </text>
    </comment>
    <comment ref="D51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FTS2000 Federal Calling Cards - Calls charged on FTS2000 Fed Card.</t>
        </r>
      </text>
    </comment>
    <comment ref="D52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Domestic calling cards - Calls charged on commercial calling card.</t>
        </r>
      </text>
    </comment>
    <comment ref="D55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 xml:space="preserve">Total Rent, Comm &amp; Utilities amount.
</t>
        </r>
      </text>
    </comment>
    <comment ref="D5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 xml:space="preserve">total Printing &amp; Reproduction amount.
</t>
        </r>
      </text>
    </comment>
    <comment ref="D59" authorId="0">
      <text>
        <r>
          <rPr>
            <b/>
            <u val="single"/>
            <sz val="8"/>
            <rFont val="Tahoma"/>
            <family val="2"/>
          </rPr>
          <t>Contract Services:</t>
        </r>
        <r>
          <rPr>
            <sz val="8"/>
            <rFont val="Tahoma"/>
            <family val="2"/>
          </rPr>
          <t xml:space="preserve">
Enter Contract Services - Major &gt; $5,000 amount.</t>
        </r>
      </text>
    </comment>
    <comment ref="D60" authorId="0">
      <text>
        <r>
          <rPr>
            <b/>
            <sz val="8"/>
            <rFont val="Tahoma"/>
            <family val="2"/>
          </rPr>
          <t>Enter</t>
        </r>
        <r>
          <rPr>
            <sz val="8"/>
            <rFont val="Tahoma"/>
            <family val="2"/>
          </rPr>
          <t xml:space="preserve"> Total Contract Services Amount.
</t>
        </r>
      </text>
    </comment>
    <comment ref="D61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Total Supplies &amp; Materials amount.</t>
        </r>
        <r>
          <rPr>
            <sz val="8"/>
            <rFont val="Tahoma"/>
            <family val="2"/>
          </rPr>
          <t xml:space="preserve">
</t>
        </r>
      </text>
    </comment>
    <comment ref="D64" authorId="0">
      <text>
        <r>
          <rPr>
            <b/>
            <u val="single"/>
            <sz val="8"/>
            <rFont val="Tahoma"/>
            <family val="2"/>
          </rPr>
          <t>Equipment: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>Enter Equipment - Major &gt; $5,000 amount.</t>
        </r>
      </text>
    </comment>
    <comment ref="D65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Total Equipment Amount.</t>
        </r>
        <r>
          <rPr>
            <sz val="8"/>
            <rFont val="Tahoma"/>
            <family val="2"/>
          </rPr>
          <t xml:space="preserve">
</t>
        </r>
      </text>
    </comment>
    <comment ref="D6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All Other Non Pass-Thru amount.</t>
        </r>
        <r>
          <rPr>
            <sz val="8"/>
            <rFont val="Tahoma"/>
            <family val="2"/>
          </rPr>
          <t xml:space="preserve">
</t>
        </r>
      </text>
    </comment>
    <comment ref="D67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All Other Pass-Thru amount.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CARL LOVE</author>
  </authors>
  <commentList>
    <comment ref="D11" authorId="0">
      <text>
        <r>
          <rPr>
            <b/>
            <u val="single"/>
            <sz val="8"/>
            <rFont val="Tahoma"/>
            <family val="2"/>
          </rPr>
          <t>CO DH Compensation - Base Pay:</t>
        </r>
        <r>
          <rPr>
            <sz val="8"/>
            <rFont val="Tahoma"/>
            <family val="2"/>
          </rPr>
          <t xml:space="preserve">  Enter base pay for all CO  salary costs       that are being transferred for  Direct Hires (DH).  Identify all positions and cost on the personnel worksheet.
</t>
        </r>
      </text>
    </comment>
    <comment ref="D12" authorId="0">
      <text>
        <r>
          <rPr>
            <b/>
            <u val="single"/>
            <sz val="8"/>
            <rFont val="Tahoma"/>
            <family val="2"/>
          </rPr>
          <t>IPA/MOA Non-DH Personnel:</t>
        </r>
        <r>
          <rPr>
            <sz val="8"/>
            <rFont val="Tahoma"/>
            <family val="2"/>
          </rPr>
          <t xml:space="preserve">  This cell is to be left unused except in the case where the Tribe's 106(a)(1) amount includes all non-DH personnel costs for purposes of calculating the Indirect Contract Support Costs.  If the AFA 106(a)(1) amount does not include all personnel costs (IPA/MOA), </t>
        </r>
        <r>
          <rPr>
            <b/>
            <sz val="8"/>
            <rFont val="Tahoma"/>
            <family val="2"/>
          </rPr>
          <t>DO NOT PUT ANY AMOUNT IN THIS CELL.</t>
        </r>
      </text>
    </comment>
    <comment ref="D13" authorId="0">
      <text>
        <r>
          <rPr>
            <sz val="8"/>
            <rFont val="Tahoma"/>
            <family val="2"/>
          </rPr>
          <t>SALARIES:  Enter the total amount identified as 11.00 costs.</t>
        </r>
      </text>
    </comment>
    <comment ref="D15" authorId="0">
      <text>
        <r>
          <rPr>
            <b/>
            <u val="single"/>
            <sz val="8"/>
            <rFont val="Tahoma"/>
            <family val="2"/>
          </rPr>
          <t xml:space="preserve">BENEFITS: </t>
        </r>
        <r>
          <rPr>
            <sz val="8"/>
            <rFont val="Tahoma"/>
            <family val="2"/>
          </rPr>
          <t xml:space="preserve"> Enter
Federal Insurance Contributions Act (FICA) - Employer contribution - Civilian.</t>
        </r>
      </text>
    </comment>
    <comment ref="D16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Federal Insurance Contributions Act (FICA) - Employer contribution - Commissioned officer.</t>
        </r>
      </text>
    </comment>
    <comment ref="D17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Insurance Contribution Act (FICA) - Employer contribution for PCS or relocation expense.</t>
        </r>
      </text>
    </comment>
    <comment ref="D19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Civil Service Retirement Act (CSRA) - Employer contribution - Civilian amount.</t>
        </r>
      </text>
    </comment>
    <comment ref="D20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Thrift Savings Fund (fiduciary insurance) - Employer contribution - Civilian amount.</t>
        </r>
      </text>
    </comment>
    <comment ref="D21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Retirement System (FERS) - Employer contribution - Civilian.</t>
        </r>
      </text>
    </comment>
    <comment ref="D22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Tax-deferred savings plan - Employer contribution (mandatory) - Civilian.
</t>
        </r>
      </text>
    </comment>
    <comment ref="D23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Tax-deferred savings plan - Employer contribution (matching) - Civilian.
</t>
        </r>
      </text>
    </comment>
    <comment ref="D25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Group Life Insurance (FEGLI) - Employer contribution - Civilian.</t>
        </r>
      </text>
    </comment>
    <comment ref="D26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
Federal Employees Group Life Insurance (FEGLI) - Employer contribution - Commissioned officer.</t>
        </r>
      </text>
    </comment>
    <comment ref="D27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Servicemen's Group Life Insurance (SGLI) - Employer contribution - Commissioned officer.</t>
        </r>
      </text>
    </comment>
    <comment ref="D28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Health Benefits Act (FEHBA) - Employer contribution - Civilian.
</t>
        </r>
      </text>
    </comment>
    <comment ref="D31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the total amount identified as 12.00 costs.
</t>
        </r>
        <r>
          <rPr>
            <sz val="8"/>
            <rFont val="Tahoma"/>
            <family val="2"/>
          </rPr>
          <t xml:space="preserve">
</t>
        </r>
      </text>
    </comment>
    <comment ref="D33" authorId="0">
      <text>
        <r>
          <rPr>
            <b/>
            <u val="single"/>
            <sz val="8"/>
            <rFont val="Tahoma"/>
            <family val="2"/>
          </rPr>
          <t>TRAVEL: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Training attendance - To receive training associated with developing and improving employees' knowledge, skills, performance and attitude including training conferences held for professional development.  Foreign travel will not be charged to these subcategories.</t>
        </r>
      </text>
    </comment>
    <comment ref="D34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Enter </t>
        </r>
        <r>
          <rPr>
            <sz val="8"/>
            <rFont val="Tahoma"/>
            <family val="2"/>
          </rPr>
          <t xml:space="preserve">
Internal (HHS) trianing amount.</t>
        </r>
      </text>
    </comment>
    <comment ref="D35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Inter-agency trianing amount.</t>
        </r>
      </text>
    </comment>
    <comment ref="D36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Non-government training amount.</t>
        </r>
      </text>
    </comment>
    <comment ref="D39" authorId="0">
      <text>
        <r>
          <rPr>
            <b/>
            <u val="single"/>
            <sz val="8"/>
            <rFont val="Tahoma"/>
            <family val="2"/>
          </rPr>
          <t>TRAVEL:</t>
        </r>
        <r>
          <rPr>
            <sz val="8"/>
            <rFont val="Tahoma"/>
            <family val="2"/>
          </rPr>
          <t xml:space="preserve">  Enter the total cost for travel.</t>
        </r>
        <r>
          <rPr>
            <sz val="8"/>
            <rFont val="Tahoma"/>
            <family val="2"/>
          </rPr>
          <t xml:space="preserve">
</t>
        </r>
      </text>
    </comment>
    <comment ref="D41" authorId="0">
      <text>
        <r>
          <rPr>
            <b/>
            <u val="single"/>
            <sz val="8"/>
            <rFont val="Tahoma"/>
            <family val="2"/>
          </rPr>
          <t>TRANSPORTATION OF THINGS:</t>
        </r>
        <r>
          <rPr>
            <b/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Parcel post, FedEx, United Parcel Service, etc.</t>
        </r>
      </text>
    </comment>
    <comment ref="D43" authorId="0">
      <text>
        <r>
          <rPr>
            <b/>
            <u val="single"/>
            <sz val="8"/>
            <rFont val="Tahoma"/>
            <family val="2"/>
          </rPr>
          <t>Transportation of Things:</t>
        </r>
        <r>
          <rPr>
            <sz val="8"/>
            <rFont val="Tahoma"/>
            <family val="2"/>
          </rPr>
          <t xml:space="preserve">  Enter total cost of transportation.</t>
        </r>
      </text>
    </comment>
    <comment ref="D45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Rental of space and rent-related services.</t>
        </r>
      </text>
    </comment>
    <comment ref="D46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Postage and express mail service (other than transportation of things included in 22.31).</t>
        </r>
      </text>
    </comment>
    <comment ref="D47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Postage meter and mailing machines equipment rental</t>
        </r>
      </text>
    </comment>
    <comment ref="D49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FTS2000 - FTS2000 network calls voice/data).</t>
        </r>
      </text>
    </comment>
    <comment ref="D50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Non-FTS2000 - Domestic long distance calls.</t>
        </r>
      </text>
    </comment>
    <comment ref="D51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FTS2000 Federal Calling Cards - Calls charged on FTS2000 Fed Card.</t>
        </r>
      </text>
    </comment>
    <comment ref="D52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Domestic calling cards - Calls charged on commercial calling card.</t>
        </r>
      </text>
    </comment>
    <comment ref="D55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 xml:space="preserve">Total Rent, Comm &amp; Utilities amount.
</t>
        </r>
      </text>
    </comment>
    <comment ref="D5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 xml:space="preserve">total Printing &amp; Reproduction amount.
</t>
        </r>
      </text>
    </comment>
    <comment ref="D59" authorId="0">
      <text>
        <r>
          <rPr>
            <b/>
            <u val="single"/>
            <sz val="8"/>
            <rFont val="Tahoma"/>
            <family val="2"/>
          </rPr>
          <t>Contract Services:</t>
        </r>
        <r>
          <rPr>
            <sz val="8"/>
            <rFont val="Tahoma"/>
            <family val="2"/>
          </rPr>
          <t xml:space="preserve">
Enter Contract Services - Major &gt; $5,000 amount.</t>
        </r>
      </text>
    </comment>
    <comment ref="D60" authorId="0">
      <text>
        <r>
          <rPr>
            <b/>
            <sz val="8"/>
            <rFont val="Tahoma"/>
            <family val="2"/>
          </rPr>
          <t>Enter</t>
        </r>
        <r>
          <rPr>
            <sz val="8"/>
            <rFont val="Tahoma"/>
            <family val="2"/>
          </rPr>
          <t xml:space="preserve"> Total Contract Services Amount.
</t>
        </r>
      </text>
    </comment>
    <comment ref="D61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Total Supplies &amp; Materials amount.</t>
        </r>
        <r>
          <rPr>
            <sz val="8"/>
            <rFont val="Tahoma"/>
            <family val="2"/>
          </rPr>
          <t xml:space="preserve">
</t>
        </r>
      </text>
    </comment>
    <comment ref="D64" authorId="0">
      <text>
        <r>
          <rPr>
            <b/>
            <u val="single"/>
            <sz val="8"/>
            <rFont val="Tahoma"/>
            <family val="2"/>
          </rPr>
          <t>Equipment: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>Enter Equipment - Major &gt; $5,000 amount.</t>
        </r>
      </text>
    </comment>
    <comment ref="D65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Total Equipment Amount.</t>
        </r>
        <r>
          <rPr>
            <sz val="8"/>
            <rFont val="Tahoma"/>
            <family val="2"/>
          </rPr>
          <t xml:space="preserve">
</t>
        </r>
      </text>
    </comment>
    <comment ref="D6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All Other Non Pass-Thru amount.</t>
        </r>
        <r>
          <rPr>
            <sz val="8"/>
            <rFont val="Tahoma"/>
            <family val="2"/>
          </rPr>
          <t xml:space="preserve">
</t>
        </r>
      </text>
    </comment>
    <comment ref="D67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All Other Pass-Thru amount.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CARL LOVE</author>
  </authors>
  <commentList>
    <comment ref="D27" authorId="0">
      <text>
        <r>
          <rPr>
            <sz val="8"/>
            <rFont val="Tahoma"/>
            <family val="2"/>
          </rPr>
          <t>Enter the 100% Area Office Tribal Share.</t>
        </r>
        <r>
          <rPr>
            <b/>
            <sz val="8"/>
            <rFont val="Tahoma"/>
            <family val="2"/>
          </rPr>
          <t xml:space="preserve">
</t>
        </r>
      </text>
    </comment>
    <comment ref="D28" authorId="0">
      <text>
        <r>
          <rPr>
            <sz val="8"/>
            <rFont val="Tahoma"/>
            <family val="2"/>
          </rPr>
          <t xml:space="preserve">Enter the 100% HDQ Tribal Share.
</t>
        </r>
      </text>
    </comment>
    <comment ref="E10" authorId="0">
      <text>
        <r>
          <rPr>
            <sz val="8"/>
            <rFont val="Tahoma"/>
            <family val="2"/>
          </rPr>
          <t xml:space="preserve">Enter total Tribal Program Amount for this SSA.
</t>
        </r>
      </text>
    </comment>
    <comment ref="E11" authorId="0">
      <text>
        <r>
          <rPr>
            <sz val="8"/>
            <rFont val="Tahoma"/>
            <family val="2"/>
          </rPr>
          <t xml:space="preserve">Enter total Tribal Program Amount for this SSA.
</t>
        </r>
      </text>
    </comment>
    <comment ref="E12" authorId="0">
      <text>
        <r>
          <rPr>
            <sz val="8"/>
            <rFont val="Tahoma"/>
            <family val="2"/>
          </rPr>
          <t xml:space="preserve">Enter total Tribal Program Amount for this SSA.
</t>
        </r>
      </text>
    </comment>
    <comment ref="E13" authorId="0">
      <text>
        <r>
          <rPr>
            <sz val="8"/>
            <rFont val="Tahoma"/>
            <family val="2"/>
          </rPr>
          <t xml:space="preserve">Enter total Tribal Program Amount for this SSA.
</t>
        </r>
      </text>
    </comment>
    <comment ref="E14" authorId="0">
      <text>
        <r>
          <rPr>
            <sz val="8"/>
            <rFont val="Tahoma"/>
            <family val="2"/>
          </rPr>
          <t xml:space="preserve">Enter total Tribal Program Amount for this SSA.
</t>
        </r>
      </text>
    </comment>
    <comment ref="E15" authorId="0">
      <text>
        <r>
          <rPr>
            <sz val="8"/>
            <rFont val="Tahoma"/>
            <family val="2"/>
          </rPr>
          <t xml:space="preserve">Enter total Tribal Program Amount for this SSA.
</t>
        </r>
      </text>
    </comment>
    <comment ref="E16" authorId="0">
      <text>
        <r>
          <rPr>
            <sz val="8"/>
            <rFont val="Tahoma"/>
            <family val="2"/>
          </rPr>
          <t xml:space="preserve">Enter total Tribal Program Amount for this SSA.
</t>
        </r>
      </text>
    </comment>
    <comment ref="E17" authorId="0">
      <text>
        <r>
          <rPr>
            <sz val="8"/>
            <rFont val="Tahoma"/>
            <family val="2"/>
          </rPr>
          <t xml:space="preserve">Enter total Tribal Program Amount for this SSA.
</t>
        </r>
      </text>
    </comment>
    <comment ref="E18" authorId="0">
      <text>
        <r>
          <rPr>
            <sz val="8"/>
            <rFont val="Tahoma"/>
            <family val="2"/>
          </rPr>
          <t xml:space="preserve">Enter total Tribal Program Amount for this SSA.
</t>
        </r>
      </text>
    </comment>
    <comment ref="E19" authorId="0">
      <text>
        <r>
          <rPr>
            <sz val="8"/>
            <rFont val="Tahoma"/>
            <family val="2"/>
          </rPr>
          <t xml:space="preserve">Enter total Tribal Program Amount for this SSA.
</t>
        </r>
      </text>
    </comment>
    <comment ref="E20" authorId="0">
      <text>
        <r>
          <rPr>
            <sz val="8"/>
            <rFont val="Tahoma"/>
            <family val="2"/>
          </rPr>
          <t xml:space="preserve">Enter total Tribal Program Amount for this SSA.
</t>
        </r>
      </text>
    </comment>
    <comment ref="E21" authorId="0">
      <text>
        <r>
          <rPr>
            <sz val="8"/>
            <rFont val="Tahoma"/>
            <family val="2"/>
          </rPr>
          <t xml:space="preserve">Enter total Tribal Program Amount for this SSA.
</t>
        </r>
      </text>
    </comment>
  </commentList>
</comments>
</file>

<file path=xl/comments4.xml><?xml version="1.0" encoding="utf-8"?>
<comments xmlns="http://schemas.openxmlformats.org/spreadsheetml/2006/main">
  <authors>
    <author>CARL LOVE</author>
    <author>clove</author>
    <author>Carl D. Love</author>
  </authors>
  <commentList>
    <comment ref="E4" authorId="0">
      <text>
        <r>
          <rPr>
            <b/>
            <sz val="8"/>
            <rFont val="Tahoma"/>
            <family val="2"/>
          </rPr>
          <t xml:space="preserve">Enter Tribal PFSA Start Date.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Enter Original Tribal Proposal Date. </t>
        </r>
        <r>
          <rPr>
            <sz val="8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2"/>
          </rPr>
          <t>Enter Award Performance Period Beginning Date.</t>
        </r>
      </text>
    </comment>
    <comment ref="B6" authorId="1">
      <text>
        <r>
          <rPr>
            <b/>
            <sz val="8"/>
            <rFont val="Tahoma"/>
            <family val="2"/>
          </rPr>
          <t xml:space="preserve">Enter the date that the Area Office received the official ISD Request from the Tribe.  This date will be used to determine the 90 day response period.  
</t>
        </r>
        <r>
          <rPr>
            <sz val="8"/>
            <rFont val="Tahoma"/>
            <family val="2"/>
          </rPr>
          <t>(</t>
        </r>
        <r>
          <rPr>
            <i/>
            <sz val="8"/>
            <rFont val="Tahoma"/>
            <family val="2"/>
          </rPr>
          <t>Note:  This is for Area Office Use only.)</t>
        </r>
        <r>
          <rPr>
            <sz val="8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2"/>
          </rPr>
          <t>Enter Award Performance Period Ending Date.</t>
        </r>
      </text>
    </comment>
    <comment ref="A7" authorId="1">
      <text>
        <r>
          <rPr>
            <b/>
            <sz val="8"/>
            <rFont val="Tahoma"/>
            <family val="2"/>
          </rPr>
          <t>Enter the name of the tribal or tribal organization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2"/>
          </rPr>
          <t>Enter Tribal FICA, Retirement, Insurance (Life/Health/Disabilitiy)
 %.</t>
        </r>
      </text>
    </comment>
    <comment ref="E10" authorId="0">
      <text>
        <r>
          <rPr>
            <b/>
            <sz val="8"/>
            <rFont val="Tahoma"/>
            <family val="2"/>
          </rPr>
          <t>Enter Workmen's Comp %.</t>
        </r>
        <r>
          <rPr>
            <sz val="8"/>
            <rFont val="Tahoma"/>
            <family val="2"/>
          </rPr>
          <t xml:space="preserve">
</t>
        </r>
      </text>
    </comment>
    <comment ref="A9" authorId="1">
      <text>
        <r>
          <rPr>
            <b/>
            <sz val="8"/>
            <rFont val="Tahoma"/>
            <family val="2"/>
          </rPr>
          <t>Enter the contract or compact # if known.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Enter Unemploy. Ins %.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 xml:space="preserve">HQ DFM ISD # </t>
        </r>
        <r>
          <rPr>
            <i/>
            <sz val="8"/>
            <rFont val="Tahoma"/>
            <family val="2"/>
          </rPr>
          <t>(For HQ DFM use only.)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 xml:space="preserve">Enter All Other Tribal Fringe %.
</t>
        </r>
      </text>
    </comment>
    <comment ref="E13" authorId="2">
      <text>
        <r>
          <rPr>
            <b/>
            <sz val="8"/>
            <rFont val="Tahoma"/>
            <family val="2"/>
          </rPr>
          <t>Enter Tribal IDC Rate %.</t>
        </r>
        <r>
          <rPr>
            <sz val="10"/>
            <rFont val="Tahoma"/>
            <family val="2"/>
          </rPr>
          <t xml:space="preserve">
</t>
        </r>
      </text>
    </comment>
    <comment ref="C16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C40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C42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C43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C44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E42" authorId="2">
      <text>
        <r>
          <rPr>
            <sz val="8"/>
            <rFont val="Tahoma"/>
            <family val="2"/>
          </rPr>
          <t>Enter the Startup or Pre-Award Non-Recurring DCSC amount requested for this item.</t>
        </r>
      </text>
    </comment>
    <comment ref="A8" authorId="1">
      <text>
        <r>
          <rPr>
            <b/>
            <sz val="8"/>
            <rFont val="Tahoma"/>
            <family val="2"/>
          </rPr>
          <t xml:space="preserve">Enter the name of the PFSA program function to be contracted / compacted. </t>
        </r>
        <r>
          <rPr>
            <sz val="8"/>
            <rFont val="Tahoma"/>
            <family val="2"/>
          </rPr>
          <t xml:space="preserve">
</t>
        </r>
      </text>
    </comment>
    <comment ref="C17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E14" authorId="2">
      <text>
        <r>
          <rPr>
            <b/>
            <sz val="8"/>
            <rFont val="Tahoma"/>
            <family val="2"/>
          </rPr>
          <t>Enter Tribal IDC Rate %.</t>
        </r>
        <r>
          <rPr>
            <sz val="10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Enter Tribal FICA, Retirement, Insurance (Life/Health/Disabilitiy)
 %.</t>
        </r>
      </text>
    </comment>
    <comment ref="E9" authorId="0">
      <text>
        <r>
          <rPr>
            <b/>
            <sz val="8"/>
            <rFont val="Tahoma"/>
            <family val="2"/>
          </rPr>
          <t>Enter Tribal FICA, Retirement, Insurance (Life/Health/Disabilitiy)
 %.</t>
        </r>
      </text>
    </comment>
    <comment ref="C18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C19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C20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C21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C22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C23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C24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C25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C26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C27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C28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C29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C30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C31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C32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C33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C34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C35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C36" authorId="2">
      <text>
        <r>
          <rPr>
            <sz val="8"/>
            <rFont val="Tahoma"/>
            <family val="2"/>
          </rPr>
          <t xml:space="preserve">Enter the 106(a)(1) amount requested for this item.
</t>
        </r>
      </text>
    </comment>
    <comment ref="E43" authorId="2">
      <text>
        <r>
          <rPr>
            <sz val="8"/>
            <rFont val="Tahoma"/>
            <family val="2"/>
          </rPr>
          <t>Enter the Startup or Pre-Award Non-Recurring DCSC amount requested for this item.</t>
        </r>
      </text>
    </comment>
    <comment ref="E44" authorId="2">
      <text>
        <r>
          <rPr>
            <sz val="8"/>
            <rFont val="Tahoma"/>
            <family val="2"/>
          </rPr>
          <t>Enter the Startup or Pre-Award Non-Recurring DCSC amount requested for this item.</t>
        </r>
      </text>
    </comment>
  </commentList>
</comments>
</file>

<file path=xl/comments7.xml><?xml version="1.0" encoding="utf-8"?>
<comments xmlns="http://schemas.openxmlformats.org/spreadsheetml/2006/main">
  <authors>
    <author>CARL LOVE</author>
  </authors>
  <commentList>
    <comment ref="D11" authorId="0">
      <text>
        <r>
          <rPr>
            <b/>
            <u val="single"/>
            <sz val="8"/>
            <rFont val="Tahoma"/>
            <family val="2"/>
          </rPr>
          <t>CO DH Compensation - Base Pay:</t>
        </r>
        <r>
          <rPr>
            <sz val="8"/>
            <rFont val="Tahoma"/>
            <family val="2"/>
          </rPr>
          <t xml:space="preserve">  Enter base pay for all CO  salary costs       that are being transferred for  Direct Hires (DH).  Identify all positions and cost on the personnel worksheet.
</t>
        </r>
      </text>
    </comment>
    <comment ref="D12" authorId="0">
      <text>
        <r>
          <rPr>
            <b/>
            <u val="single"/>
            <sz val="8"/>
            <rFont val="Tahoma"/>
            <family val="2"/>
          </rPr>
          <t>IPA/MOA Non-DH Personnel:</t>
        </r>
        <r>
          <rPr>
            <sz val="8"/>
            <rFont val="Tahoma"/>
            <family val="2"/>
          </rPr>
          <t xml:space="preserve">  This cell is to be left unused except in the case where the Tribe's 106(a)(1) amount includes all non-DH personnel costs for purposes of calculating the Indirect Contract Support Costs.  If the AFA 106(a)(1) amount does not include all personnel costs (IPA/MOA), </t>
        </r>
        <r>
          <rPr>
            <b/>
            <sz val="8"/>
            <rFont val="Tahoma"/>
            <family val="2"/>
          </rPr>
          <t>DO NOT PUT ANY AMOUNT IN THIS CELL.</t>
        </r>
      </text>
    </comment>
    <comment ref="D13" authorId="0">
      <text>
        <r>
          <rPr>
            <sz val="8"/>
            <rFont val="Tahoma"/>
            <family val="2"/>
          </rPr>
          <t>SALARIES:  Enter the total amount identified as 11.00 costs.</t>
        </r>
      </text>
    </comment>
    <comment ref="D15" authorId="0">
      <text>
        <r>
          <rPr>
            <b/>
            <u val="single"/>
            <sz val="8"/>
            <rFont val="Tahoma"/>
            <family val="2"/>
          </rPr>
          <t xml:space="preserve">BENEFITS: </t>
        </r>
        <r>
          <rPr>
            <sz val="8"/>
            <rFont val="Tahoma"/>
            <family val="2"/>
          </rPr>
          <t xml:space="preserve"> Enter
Federal Insurance Contributions Act (FICA) - Employer contribution - Civilian.</t>
        </r>
      </text>
    </comment>
    <comment ref="D16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Federal Insurance Contributions Act (FICA) - Employer contribution - Commissioned officer.</t>
        </r>
      </text>
    </comment>
    <comment ref="D17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Insurance Contribution Act (FICA) - Employer contribution for PCS or relocation expense.</t>
        </r>
      </text>
    </comment>
    <comment ref="D19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Civil Service Retirement Act (CSRA) - Employer contribution - Civilian amount.</t>
        </r>
      </text>
    </comment>
    <comment ref="D20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Thrift Savings Fund (fiduciary insurance) - Employer contribution - Civilian amount.</t>
        </r>
      </text>
    </comment>
    <comment ref="D21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Retirement System (FERS) - Employer contribution - Civilian.</t>
        </r>
      </text>
    </comment>
    <comment ref="D22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Tax-deferred savings plan - Employer contribution (mandatory) - Civilian.
</t>
        </r>
      </text>
    </comment>
    <comment ref="D23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Tax-deferred savings plan - Employer contribution (matching) - Civilian.
</t>
        </r>
      </text>
    </comment>
    <comment ref="D25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Group Life Insurance (FEGLI) - Employer contribution - Civilian.</t>
        </r>
      </text>
    </comment>
    <comment ref="D26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
Federal Employees Group Life Insurance (FEGLI) - Employer contribution - Commissioned officer.</t>
        </r>
      </text>
    </comment>
    <comment ref="D27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Servicemen's Group Life Insurance (SGLI) - Employer contribution - Commissioned officer.</t>
        </r>
      </text>
    </comment>
    <comment ref="D28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Health Benefits Act (FEHBA) - Employer contribution - Civilian.
</t>
        </r>
      </text>
    </comment>
    <comment ref="D31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the total amount identified as 12.00 costs.
</t>
        </r>
        <r>
          <rPr>
            <sz val="8"/>
            <rFont val="Tahoma"/>
            <family val="2"/>
          </rPr>
          <t xml:space="preserve">
</t>
        </r>
      </text>
    </comment>
    <comment ref="D33" authorId="0">
      <text>
        <r>
          <rPr>
            <b/>
            <u val="single"/>
            <sz val="8"/>
            <rFont val="Tahoma"/>
            <family val="2"/>
          </rPr>
          <t>TRAVEL: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Training attendance - To receive training associated with developing and improving employees' knowledge, skills, performance and attitude including training conferences held for professional development.  Foreign travel will not be charged to these subcategories.</t>
        </r>
      </text>
    </comment>
    <comment ref="D34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Enter </t>
        </r>
        <r>
          <rPr>
            <sz val="8"/>
            <rFont val="Tahoma"/>
            <family val="2"/>
          </rPr>
          <t xml:space="preserve">
Internal (HHS) training amount.</t>
        </r>
      </text>
    </comment>
    <comment ref="D35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Inter-agency training amount.</t>
        </r>
      </text>
    </comment>
    <comment ref="D36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Non-government training amount.</t>
        </r>
      </text>
    </comment>
    <comment ref="D39" authorId="0">
      <text>
        <r>
          <rPr>
            <b/>
            <u val="single"/>
            <sz val="8"/>
            <rFont val="Tahoma"/>
            <family val="2"/>
          </rPr>
          <t>TRAVEL:</t>
        </r>
        <r>
          <rPr>
            <sz val="8"/>
            <rFont val="Tahoma"/>
            <family val="2"/>
          </rPr>
          <t xml:space="preserve">  Enter the total cost for travel.</t>
        </r>
        <r>
          <rPr>
            <sz val="8"/>
            <rFont val="Tahoma"/>
            <family val="2"/>
          </rPr>
          <t xml:space="preserve">
</t>
        </r>
      </text>
    </comment>
    <comment ref="D41" authorId="0">
      <text>
        <r>
          <rPr>
            <b/>
            <u val="single"/>
            <sz val="8"/>
            <rFont val="Tahoma"/>
            <family val="2"/>
          </rPr>
          <t>TRANSPORTATION OF THINGS:</t>
        </r>
        <r>
          <rPr>
            <b/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Parcel post, FedEx, United Parcel Service, etc.</t>
        </r>
      </text>
    </comment>
    <comment ref="D43" authorId="0">
      <text>
        <r>
          <rPr>
            <b/>
            <u val="single"/>
            <sz val="8"/>
            <rFont val="Tahoma"/>
            <family val="2"/>
          </rPr>
          <t>Transportation of Things:</t>
        </r>
        <r>
          <rPr>
            <sz val="8"/>
            <rFont val="Tahoma"/>
            <family val="2"/>
          </rPr>
          <t xml:space="preserve">  Enter total cost of transportation.</t>
        </r>
      </text>
    </comment>
    <comment ref="D45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Rental of space and rent-related services.</t>
        </r>
      </text>
    </comment>
    <comment ref="D46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Postage and express mail service (other than transportation of things included in 22.31).</t>
        </r>
      </text>
    </comment>
    <comment ref="D47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Postage meter and mailing machines equipment rental</t>
        </r>
      </text>
    </comment>
    <comment ref="D49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FTS2000 - FTS2000 network calls voice/data).</t>
        </r>
      </text>
    </comment>
    <comment ref="D50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Non-FTS2000 - Domestic long distance calls.</t>
        </r>
      </text>
    </comment>
    <comment ref="D51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FTS2000 Federal Calling Cards - Calls charged on FTS2000 Fed Card.</t>
        </r>
      </text>
    </comment>
    <comment ref="D52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Domestic calling cards - Calls charged on commercial calling card.</t>
        </r>
      </text>
    </comment>
    <comment ref="D55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 xml:space="preserve">Total Rent, Comm. &amp; Utilities amount.
</t>
        </r>
      </text>
    </comment>
    <comment ref="D5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 xml:space="preserve">total Printing &amp; Reproduction amount.
</t>
        </r>
      </text>
    </comment>
    <comment ref="D59" authorId="0">
      <text>
        <r>
          <rPr>
            <b/>
            <u val="single"/>
            <sz val="8"/>
            <rFont val="Tahoma"/>
            <family val="2"/>
          </rPr>
          <t>Contract Services:</t>
        </r>
        <r>
          <rPr>
            <sz val="8"/>
            <rFont val="Tahoma"/>
            <family val="2"/>
          </rPr>
          <t xml:space="preserve">
Enter Contract Services - Major &gt; $5,000 amount.</t>
        </r>
      </text>
    </comment>
    <comment ref="D60" authorId="0">
      <text>
        <r>
          <rPr>
            <b/>
            <sz val="8"/>
            <rFont val="Tahoma"/>
            <family val="2"/>
          </rPr>
          <t>Enter</t>
        </r>
        <r>
          <rPr>
            <sz val="8"/>
            <rFont val="Tahoma"/>
            <family val="2"/>
          </rPr>
          <t xml:space="preserve"> Total Contract Services Amount.
</t>
        </r>
      </text>
    </comment>
    <comment ref="D61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Total Supplies &amp; Materials amount.</t>
        </r>
        <r>
          <rPr>
            <sz val="8"/>
            <rFont val="Tahoma"/>
            <family val="2"/>
          </rPr>
          <t xml:space="preserve">
</t>
        </r>
      </text>
    </comment>
    <comment ref="D64" authorId="0">
      <text>
        <r>
          <rPr>
            <b/>
            <u val="single"/>
            <sz val="8"/>
            <rFont val="Tahoma"/>
            <family val="2"/>
          </rPr>
          <t>Equipment: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>Enter Equipment - Major &gt; $5,000 amount.</t>
        </r>
      </text>
    </comment>
    <comment ref="D65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Total Equipment Amount.</t>
        </r>
        <r>
          <rPr>
            <sz val="8"/>
            <rFont val="Tahoma"/>
            <family val="2"/>
          </rPr>
          <t xml:space="preserve">
</t>
        </r>
      </text>
    </comment>
    <comment ref="D6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All Other Non Pass-Thru amount.</t>
        </r>
        <r>
          <rPr>
            <sz val="8"/>
            <rFont val="Tahoma"/>
            <family val="2"/>
          </rPr>
          <t xml:space="preserve">
</t>
        </r>
      </text>
    </comment>
    <comment ref="D67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All Other Pass-Thru amount.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CARL LOVE</author>
  </authors>
  <commentList>
    <comment ref="D11" authorId="0">
      <text>
        <r>
          <rPr>
            <b/>
            <u val="single"/>
            <sz val="8"/>
            <rFont val="Tahoma"/>
            <family val="2"/>
          </rPr>
          <t>CO DH Compensation - Base Pay:</t>
        </r>
        <r>
          <rPr>
            <sz val="8"/>
            <rFont val="Tahoma"/>
            <family val="2"/>
          </rPr>
          <t xml:space="preserve">  Enter base pay for all CO  salary costs       that are being transferred for  Direct Hires (DH).  Identify all positions and cost on the personnel worksheet.
</t>
        </r>
      </text>
    </comment>
    <comment ref="D12" authorId="0">
      <text>
        <r>
          <rPr>
            <b/>
            <u val="single"/>
            <sz val="8"/>
            <rFont val="Tahoma"/>
            <family val="2"/>
          </rPr>
          <t>IPA/MOA Non-DH Personnel:</t>
        </r>
        <r>
          <rPr>
            <sz val="8"/>
            <rFont val="Tahoma"/>
            <family val="2"/>
          </rPr>
          <t xml:space="preserve">  This cell is to be left unused except in the case where the Tribe's 106(a)(1) amount includes all non-DH personnel costs for purposes of calculating the Indirect Contract Support Costs.  If the AFA 106(a)(1) amount does not include all personnel costs (IPA/MOA), </t>
        </r>
        <r>
          <rPr>
            <b/>
            <sz val="8"/>
            <rFont val="Tahoma"/>
            <family val="2"/>
          </rPr>
          <t>DO NOT PUT ANY AMOUNT IN THIS CELL.</t>
        </r>
      </text>
    </comment>
    <comment ref="D13" authorId="0">
      <text>
        <r>
          <rPr>
            <sz val="8"/>
            <rFont val="Tahoma"/>
            <family val="2"/>
          </rPr>
          <t>SALARIES:  Enter the total amount identified as 11.00 costs.</t>
        </r>
      </text>
    </comment>
    <comment ref="D15" authorId="0">
      <text>
        <r>
          <rPr>
            <b/>
            <u val="single"/>
            <sz val="8"/>
            <rFont val="Tahoma"/>
            <family val="2"/>
          </rPr>
          <t xml:space="preserve">BENEFITS: </t>
        </r>
        <r>
          <rPr>
            <sz val="8"/>
            <rFont val="Tahoma"/>
            <family val="2"/>
          </rPr>
          <t xml:space="preserve"> Enter
Federal Insurance Contributions Act (FICA) - Employer contribution - Civilian.</t>
        </r>
      </text>
    </comment>
    <comment ref="D16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Federal Insurance Contributions Act (FICA) - Employer contribution - Commissioned officer.</t>
        </r>
      </text>
    </comment>
    <comment ref="D17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Insurance Contribution Act (FICA) - Employer contribution for PCS or relocation expense.</t>
        </r>
      </text>
    </comment>
    <comment ref="D19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Civil Service Retirement Act (CSRA) - Employer contribution - Civilian amount.</t>
        </r>
      </text>
    </comment>
    <comment ref="D20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Thrift Savings Fund (fiduciary insurance) - Employer contribution - Civilian amount.</t>
        </r>
      </text>
    </comment>
    <comment ref="D21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Retirement System (FERS) - Employer contribution - Civilian.</t>
        </r>
      </text>
    </comment>
    <comment ref="D22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Tax-deferred savings plan - Employer contribution (mandatory) - Civilian.
</t>
        </r>
      </text>
    </comment>
    <comment ref="D23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Tax-deferred savings plan - Employer contribution (matching) - Civilian.
</t>
        </r>
      </text>
    </comment>
    <comment ref="D25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Group Life Insurance (FEGLI) - Employer contribution - Civilian.</t>
        </r>
      </text>
    </comment>
    <comment ref="D26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
Federal Employees Group Life Insurance (FEGLI) - Employer contribution - Commissioned officer.</t>
        </r>
      </text>
    </comment>
    <comment ref="D27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Servicemen's Group Life Insurance (SGLI) - Employer contribution - Commissioned officer.</t>
        </r>
      </text>
    </comment>
    <comment ref="D28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Health Benefits Act (FEHBA) - Employer contribution - Civilian.
</t>
        </r>
      </text>
    </comment>
    <comment ref="D31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the total amount identified as 12.00 costs.
</t>
        </r>
        <r>
          <rPr>
            <sz val="8"/>
            <rFont val="Tahoma"/>
            <family val="2"/>
          </rPr>
          <t xml:space="preserve">
</t>
        </r>
      </text>
    </comment>
    <comment ref="D33" authorId="0">
      <text>
        <r>
          <rPr>
            <b/>
            <u val="single"/>
            <sz val="8"/>
            <rFont val="Tahoma"/>
            <family val="2"/>
          </rPr>
          <t>TRAVEL: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Training attendance - To receive training associated with developing and improving employees' knowledge, skills, performance and attitude including training conferences held for professional development.  Foreign travel will not be charged to these subcategories.</t>
        </r>
      </text>
    </comment>
    <comment ref="D34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Enter </t>
        </r>
        <r>
          <rPr>
            <sz val="8"/>
            <rFont val="Tahoma"/>
            <family val="2"/>
          </rPr>
          <t xml:space="preserve">
Internal (HHS) trianing amount.</t>
        </r>
      </text>
    </comment>
    <comment ref="D35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Inter-agency trianing amount.</t>
        </r>
      </text>
    </comment>
    <comment ref="D36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Non-government training amount.</t>
        </r>
      </text>
    </comment>
    <comment ref="D39" authorId="0">
      <text>
        <r>
          <rPr>
            <b/>
            <u val="single"/>
            <sz val="8"/>
            <rFont val="Tahoma"/>
            <family val="2"/>
          </rPr>
          <t>TRAVEL:</t>
        </r>
        <r>
          <rPr>
            <sz val="8"/>
            <rFont val="Tahoma"/>
            <family val="2"/>
          </rPr>
          <t xml:space="preserve">  Enter the total cost for travel.</t>
        </r>
        <r>
          <rPr>
            <sz val="8"/>
            <rFont val="Tahoma"/>
            <family val="2"/>
          </rPr>
          <t xml:space="preserve">
</t>
        </r>
      </text>
    </comment>
    <comment ref="D41" authorId="0">
      <text>
        <r>
          <rPr>
            <b/>
            <u val="single"/>
            <sz val="8"/>
            <rFont val="Tahoma"/>
            <family val="2"/>
          </rPr>
          <t>TRANSPORTATION OF THINGS:</t>
        </r>
        <r>
          <rPr>
            <b/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Parcel post, FedEx, United Parcel Service, etc.</t>
        </r>
      </text>
    </comment>
    <comment ref="D43" authorId="0">
      <text>
        <r>
          <rPr>
            <b/>
            <u val="single"/>
            <sz val="8"/>
            <rFont val="Tahoma"/>
            <family val="2"/>
          </rPr>
          <t>Transportation of Things:</t>
        </r>
        <r>
          <rPr>
            <sz val="8"/>
            <rFont val="Tahoma"/>
            <family val="2"/>
          </rPr>
          <t xml:space="preserve">  Enter total cost of transportation.</t>
        </r>
      </text>
    </comment>
    <comment ref="D45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Rental of space and rent-related services.</t>
        </r>
      </text>
    </comment>
    <comment ref="D46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Postage and express mail service (other than transportation of things included in 22.31).</t>
        </r>
      </text>
    </comment>
    <comment ref="D47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Postage meter and mailing machines equipment rental</t>
        </r>
      </text>
    </comment>
    <comment ref="D49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FTS2000 - FTS2000 network calls voice/data).</t>
        </r>
      </text>
    </comment>
    <comment ref="D50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Non-FTS2000 - Domestic long distance calls.</t>
        </r>
      </text>
    </comment>
    <comment ref="D51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FTS2000 Federal Calling Cards - Calls charged on FTS2000 Fed Card.</t>
        </r>
      </text>
    </comment>
    <comment ref="D52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Domestic calling cards - Calls charged on commercial calling card.</t>
        </r>
      </text>
    </comment>
    <comment ref="D55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 xml:space="preserve">Total Rent, Comm &amp; Utilities amount.
</t>
        </r>
      </text>
    </comment>
    <comment ref="D5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 xml:space="preserve">total Printing &amp; Reproduction amount.
</t>
        </r>
      </text>
    </comment>
    <comment ref="D59" authorId="0">
      <text>
        <r>
          <rPr>
            <b/>
            <u val="single"/>
            <sz val="8"/>
            <rFont val="Tahoma"/>
            <family val="2"/>
          </rPr>
          <t>Contract Services:</t>
        </r>
        <r>
          <rPr>
            <sz val="8"/>
            <rFont val="Tahoma"/>
            <family val="2"/>
          </rPr>
          <t xml:space="preserve">
Enter Contract Services - Major &gt; $5,000 amount.</t>
        </r>
      </text>
    </comment>
    <comment ref="D60" authorId="0">
      <text>
        <r>
          <rPr>
            <b/>
            <sz val="8"/>
            <rFont val="Tahoma"/>
            <family val="2"/>
          </rPr>
          <t>Enter</t>
        </r>
        <r>
          <rPr>
            <sz val="8"/>
            <rFont val="Tahoma"/>
            <family val="2"/>
          </rPr>
          <t xml:space="preserve"> Total Contract Services Amount.
</t>
        </r>
      </text>
    </comment>
    <comment ref="D61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Total Supplies &amp; Materials amount.</t>
        </r>
        <r>
          <rPr>
            <sz val="8"/>
            <rFont val="Tahoma"/>
            <family val="2"/>
          </rPr>
          <t xml:space="preserve">
</t>
        </r>
      </text>
    </comment>
    <comment ref="D64" authorId="0">
      <text>
        <r>
          <rPr>
            <b/>
            <u val="single"/>
            <sz val="8"/>
            <rFont val="Tahoma"/>
            <family val="2"/>
          </rPr>
          <t>Equipment: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>Enter Equipment - Major &gt; $5,000 amount.</t>
        </r>
      </text>
    </comment>
    <comment ref="D65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Total Equipment Amount.</t>
        </r>
        <r>
          <rPr>
            <sz val="8"/>
            <rFont val="Tahoma"/>
            <family val="2"/>
          </rPr>
          <t xml:space="preserve">
</t>
        </r>
      </text>
    </comment>
    <comment ref="D6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All Other Non Pass-Thru amount.</t>
        </r>
        <r>
          <rPr>
            <sz val="8"/>
            <rFont val="Tahoma"/>
            <family val="2"/>
          </rPr>
          <t xml:space="preserve">
</t>
        </r>
      </text>
    </comment>
    <comment ref="D67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All Other Pass-Thru amount.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CARL LOVE</author>
  </authors>
  <commentList>
    <comment ref="D11" authorId="0">
      <text>
        <r>
          <rPr>
            <b/>
            <u val="single"/>
            <sz val="8"/>
            <rFont val="Tahoma"/>
            <family val="2"/>
          </rPr>
          <t>CO DH Compensation - Base Pay:</t>
        </r>
        <r>
          <rPr>
            <sz val="8"/>
            <rFont val="Tahoma"/>
            <family val="2"/>
          </rPr>
          <t xml:space="preserve">  Enter base pay for all CO  salary costs       that are being transferred for  Direct Hires (DH).  Identify all positions and cost on the personnel worksheet.
</t>
        </r>
      </text>
    </comment>
    <comment ref="D12" authorId="0">
      <text>
        <r>
          <rPr>
            <b/>
            <u val="single"/>
            <sz val="8"/>
            <rFont val="Tahoma"/>
            <family val="2"/>
          </rPr>
          <t>IPA/MOA Non-DH Personnel:</t>
        </r>
        <r>
          <rPr>
            <sz val="8"/>
            <rFont val="Tahoma"/>
            <family val="2"/>
          </rPr>
          <t xml:space="preserve">  This cell is to be left unused except in the case where the Tribe's 106(a)(1) amount includes all non-DH personnel costs for purposes of calculating the Indirect Contract Support Costs.  If the AFA 106(a)(1) amount does not include all personnel costs (IPA/MOA), </t>
        </r>
        <r>
          <rPr>
            <b/>
            <sz val="8"/>
            <rFont val="Tahoma"/>
            <family val="2"/>
          </rPr>
          <t>DO NOT PUT ANY AMOUNT IN THIS CELL.</t>
        </r>
      </text>
    </comment>
    <comment ref="D13" authorId="0">
      <text>
        <r>
          <rPr>
            <sz val="8"/>
            <rFont val="Tahoma"/>
            <family val="2"/>
          </rPr>
          <t>SALARIES:  Enter the total amount identified as 11.00 costs.</t>
        </r>
      </text>
    </comment>
    <comment ref="D15" authorId="0">
      <text>
        <r>
          <rPr>
            <b/>
            <u val="single"/>
            <sz val="8"/>
            <rFont val="Tahoma"/>
            <family val="2"/>
          </rPr>
          <t xml:space="preserve">BENEFITS: </t>
        </r>
        <r>
          <rPr>
            <sz val="8"/>
            <rFont val="Tahoma"/>
            <family val="2"/>
          </rPr>
          <t xml:space="preserve"> Enter
Federal Insurance Contributions Act (FICA) - Employer contribution - Civilian.</t>
        </r>
      </text>
    </comment>
    <comment ref="D16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Federal Insurance Contributions Act (FICA) - Employer contribution - Commissioned officer.</t>
        </r>
      </text>
    </comment>
    <comment ref="D17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Insurance Contribution Act (FICA) - Employer contribution for PCS or relocation expense.</t>
        </r>
      </text>
    </comment>
    <comment ref="D19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Civil Service Retirement Act (CSRA) - Employer contribution - Civilian amount.</t>
        </r>
      </text>
    </comment>
    <comment ref="D20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Thrift Savings Fund (fiduciary insurance) - Employer contribution - Civilian amount.</t>
        </r>
      </text>
    </comment>
    <comment ref="D21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Retirement System (FERS) - Employer contribution - Civilian.</t>
        </r>
      </text>
    </comment>
    <comment ref="D22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Tax-deferred savings plan - Employer contribution (mandatory) - Civilian.
</t>
        </r>
      </text>
    </comment>
    <comment ref="D23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Tax-deferred savings plan - Employer contribution (matching) - Civilian.
</t>
        </r>
      </text>
    </comment>
    <comment ref="D25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Group Life Insurance (FEGLI) - Employer contribution - Civilian.</t>
        </r>
      </text>
    </comment>
    <comment ref="D26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
Federal Employees Group Life Insurance (FEGLI) - Employer contribution - Commissioned officer.</t>
        </r>
      </text>
    </comment>
    <comment ref="D27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Servicemen's Group Life Insurance (SGLI) - Employer contribution - Commissioned officer.</t>
        </r>
      </text>
    </comment>
    <comment ref="D28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Federal Employees Health Benefits Act (FEHBA) - Employer contribution - Civilian.
</t>
        </r>
      </text>
    </comment>
    <comment ref="D31" authorId="0">
      <text>
        <r>
          <rPr>
            <b/>
            <u val="single"/>
            <sz val="8"/>
            <rFont val="Tahoma"/>
            <family val="2"/>
          </rPr>
          <t>BENEFITS:</t>
        </r>
        <r>
          <rPr>
            <sz val="8"/>
            <rFont val="Tahoma"/>
            <family val="2"/>
          </rPr>
          <t xml:space="preserve">  Enter the total amount identified as 12.00 costs.
</t>
        </r>
        <r>
          <rPr>
            <sz val="8"/>
            <rFont val="Tahoma"/>
            <family val="2"/>
          </rPr>
          <t xml:space="preserve">
</t>
        </r>
      </text>
    </comment>
    <comment ref="D33" authorId="0">
      <text>
        <r>
          <rPr>
            <b/>
            <u val="single"/>
            <sz val="8"/>
            <rFont val="Tahoma"/>
            <family val="2"/>
          </rPr>
          <t>TRAVEL: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Training attendance - To receive training associated with developing and improving employees' knowledge, skills, performance and attitude including training conferences held for professional development.  Foreign travel will not be charged to these subcategories.</t>
        </r>
      </text>
    </comment>
    <comment ref="D34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Enter </t>
        </r>
        <r>
          <rPr>
            <sz val="8"/>
            <rFont val="Tahoma"/>
            <family val="2"/>
          </rPr>
          <t xml:space="preserve">
Internal (HHS) trianing amount.</t>
        </r>
      </text>
    </comment>
    <comment ref="D35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Inter-agency trianing amount.</t>
        </r>
      </text>
    </comment>
    <comment ref="D36" authorId="0">
      <text>
        <r>
          <rPr>
            <b/>
            <u val="single"/>
            <sz val="8"/>
            <rFont val="Tahoma"/>
            <family val="2"/>
          </rPr>
          <t>TRAINING:</t>
        </r>
        <r>
          <rPr>
            <sz val="8"/>
            <rFont val="Tahoma"/>
            <family val="2"/>
          </rPr>
          <t xml:space="preserve">  Enter</t>
        </r>
        <r>
          <rPr>
            <sz val="8"/>
            <rFont val="Tahoma"/>
            <family val="2"/>
          </rPr>
          <t xml:space="preserve">
Non-government training amount.</t>
        </r>
      </text>
    </comment>
    <comment ref="D39" authorId="0">
      <text>
        <r>
          <rPr>
            <b/>
            <u val="single"/>
            <sz val="8"/>
            <rFont val="Tahoma"/>
            <family val="2"/>
          </rPr>
          <t>TRAVEL:</t>
        </r>
        <r>
          <rPr>
            <sz val="8"/>
            <rFont val="Tahoma"/>
            <family val="2"/>
          </rPr>
          <t xml:space="preserve">  Enter the total cost for travel.</t>
        </r>
        <r>
          <rPr>
            <sz val="8"/>
            <rFont val="Tahoma"/>
            <family val="2"/>
          </rPr>
          <t xml:space="preserve">
</t>
        </r>
      </text>
    </comment>
    <comment ref="D41" authorId="0">
      <text>
        <r>
          <rPr>
            <b/>
            <u val="single"/>
            <sz val="8"/>
            <rFont val="Tahoma"/>
            <family val="2"/>
          </rPr>
          <t>TRANSPORTATION OF THINGS:</t>
        </r>
        <r>
          <rPr>
            <b/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Parcel post, FedEx, United Parcel Service, etc.</t>
        </r>
      </text>
    </comment>
    <comment ref="D43" authorId="0">
      <text>
        <r>
          <rPr>
            <b/>
            <u val="single"/>
            <sz val="8"/>
            <rFont val="Tahoma"/>
            <family val="2"/>
          </rPr>
          <t>Transportation of Things:</t>
        </r>
        <r>
          <rPr>
            <sz val="8"/>
            <rFont val="Tahoma"/>
            <family val="2"/>
          </rPr>
          <t xml:space="preserve">  Enter total cost of transportation.</t>
        </r>
      </text>
    </comment>
    <comment ref="D45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Rental of space and rent-related services.</t>
        </r>
      </text>
    </comment>
    <comment ref="D46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Postage and express mail service (other than transportation of things included in 22.31).</t>
        </r>
      </text>
    </comment>
    <comment ref="D47" authorId="0">
      <text>
        <r>
          <rPr>
            <b/>
            <u val="single"/>
            <sz val="8"/>
            <rFont val="Tahoma"/>
            <family val="2"/>
          </rPr>
          <t>Rent, Communication &amp; Utilities:</t>
        </r>
        <r>
          <rPr>
            <sz val="8"/>
            <rFont val="Tahoma"/>
            <family val="2"/>
          </rPr>
          <t xml:space="preserve">  Enter </t>
        </r>
        <r>
          <rPr>
            <sz val="8"/>
            <rFont val="Tahoma"/>
            <family val="2"/>
          </rPr>
          <t>Postage meter and mailing machines equipment rental</t>
        </r>
      </text>
    </comment>
    <comment ref="D49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FTS2000 - FTS2000 network calls voice/data).</t>
        </r>
      </text>
    </comment>
    <comment ref="D50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Non-FTS2000 - Domestic long distance calls.</t>
        </r>
      </text>
    </comment>
    <comment ref="D51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FTS2000 Federal Calling Cards - Calls charged on FTS2000 Fed Card.</t>
        </r>
      </text>
    </comment>
    <comment ref="D52" authorId="0">
      <text>
        <r>
          <rPr>
            <b/>
            <u val="single"/>
            <sz val="8"/>
            <rFont val="Tahoma"/>
            <family val="2"/>
          </rPr>
          <t>LONG DISTANCE TELE:</t>
        </r>
        <r>
          <rPr>
            <sz val="8"/>
            <rFont val="Tahoma"/>
            <family val="2"/>
          </rPr>
          <t xml:space="preserve">
Enter Domestic calling cards - Calls charged on commercial calling card.</t>
        </r>
      </text>
    </comment>
    <comment ref="D55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 xml:space="preserve">Total Rent, Comm &amp; Utilities amount.
</t>
        </r>
      </text>
    </comment>
    <comment ref="D5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 xml:space="preserve">total Printing &amp; Reproduction amount.
</t>
        </r>
      </text>
    </comment>
    <comment ref="D59" authorId="0">
      <text>
        <r>
          <rPr>
            <b/>
            <u val="single"/>
            <sz val="8"/>
            <rFont val="Tahoma"/>
            <family val="2"/>
          </rPr>
          <t>Contract Services:</t>
        </r>
        <r>
          <rPr>
            <sz val="8"/>
            <rFont val="Tahoma"/>
            <family val="2"/>
          </rPr>
          <t xml:space="preserve">
Enter Contract Services - Major &gt; $5,000 amount.</t>
        </r>
      </text>
    </comment>
    <comment ref="D60" authorId="0">
      <text>
        <r>
          <rPr>
            <b/>
            <sz val="8"/>
            <rFont val="Tahoma"/>
            <family val="2"/>
          </rPr>
          <t>Enter</t>
        </r>
        <r>
          <rPr>
            <sz val="8"/>
            <rFont val="Tahoma"/>
            <family val="2"/>
          </rPr>
          <t xml:space="preserve"> Total Contract Services Amount.
</t>
        </r>
      </text>
    </comment>
    <comment ref="D61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Total Supplies &amp; Materials amount.</t>
        </r>
        <r>
          <rPr>
            <sz val="8"/>
            <rFont val="Tahoma"/>
            <family val="2"/>
          </rPr>
          <t xml:space="preserve">
</t>
        </r>
      </text>
    </comment>
    <comment ref="D64" authorId="0">
      <text>
        <r>
          <rPr>
            <b/>
            <u val="single"/>
            <sz val="8"/>
            <rFont val="Tahoma"/>
            <family val="2"/>
          </rPr>
          <t>Equipment: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>Enter Equipment - Major &gt; $5,000 amount.</t>
        </r>
      </text>
    </comment>
    <comment ref="D65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Total Equipment Amount.</t>
        </r>
        <r>
          <rPr>
            <sz val="8"/>
            <rFont val="Tahoma"/>
            <family val="2"/>
          </rPr>
          <t xml:space="preserve">
</t>
        </r>
      </text>
    </comment>
    <comment ref="D66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All Other Non Pass-Thru amount.</t>
        </r>
        <r>
          <rPr>
            <sz val="8"/>
            <rFont val="Tahoma"/>
            <family val="2"/>
          </rPr>
          <t xml:space="preserve">
</t>
        </r>
      </text>
    </comment>
    <comment ref="D67" authorId="0">
      <text>
        <r>
          <rPr>
            <b/>
            <sz val="8"/>
            <rFont val="Tahoma"/>
            <family val="2"/>
          </rPr>
          <t xml:space="preserve">Enter </t>
        </r>
        <r>
          <rPr>
            <sz val="8"/>
            <rFont val="Tahoma"/>
            <family val="2"/>
          </rPr>
          <t>All Other Pass-Thru amount.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<sst xmlns="http://schemas.openxmlformats.org/spreadsheetml/2006/main" count="2276" uniqueCount="501">
  <si>
    <t>Total On-Site Indirect Costs:</t>
  </si>
  <si>
    <t>Total Off-Site Indirect Costs:</t>
  </si>
  <si>
    <t>Total Indirect "Type" Costs:</t>
  </si>
  <si>
    <t>Total Non-Recurring Indirect Type Costs</t>
  </si>
  <si>
    <t>Direct / Indirect CSC Non-Recurring</t>
  </si>
  <si>
    <t>CSC</t>
  </si>
  <si>
    <t>Recurring Tribal Program Allocations</t>
  </si>
  <si>
    <t>Non-Recurring Tribal Share Allocations</t>
  </si>
  <si>
    <t>Funding Summary</t>
  </si>
  <si>
    <t>Indian Health Service</t>
  </si>
  <si>
    <t>Total</t>
  </si>
  <si>
    <t>11.00</t>
  </si>
  <si>
    <t>Total Salaries</t>
  </si>
  <si>
    <t>12.00</t>
  </si>
  <si>
    <t>12.1A</t>
  </si>
  <si>
    <t>12.13</t>
  </si>
  <si>
    <t>Sub-Total FICA</t>
  </si>
  <si>
    <t>Thrift Savings Fund (fiduciary insurance) - Employer contribution - Civilian</t>
  </si>
  <si>
    <t>12.1Q</t>
  </si>
  <si>
    <t>Civil Service Retirement Act (CSRA) - Employer contribution - Civilian</t>
  </si>
  <si>
    <t>12.1S</t>
  </si>
  <si>
    <t>Federal Employees Retirement System (FERS) - Employer contribution - Civilian</t>
  </si>
  <si>
    <t>Sub-Total Retirement</t>
  </si>
  <si>
    <t>Servicemen's Group Life Insurance (SGLI) - Employer contribution - Commissioned officer</t>
  </si>
  <si>
    <t>Personnel Compensation:</t>
  </si>
  <si>
    <t>Benefits:</t>
  </si>
  <si>
    <t>12.14</t>
  </si>
  <si>
    <t>Federal Employees Group Life Insurance (FEGLI) - Employer contribution - Civilian</t>
  </si>
  <si>
    <t>12.15</t>
  </si>
  <si>
    <t>Federal Employees Group Life Insurance (FEGLI) - Employer contribution - Commissioned officer</t>
  </si>
  <si>
    <t>Federal Insurance Contributions Act (FICA) - Employer contribution - Civilian</t>
  </si>
  <si>
    <t>Federal Insurance Contributions Act (FICA) - Employer contribution - Commissioned officer</t>
  </si>
  <si>
    <t xml:space="preserve">Federal Insurance Contribution Act (FICA) - Employer contribution for PCS or relocation expense </t>
  </si>
  <si>
    <t>12.17</t>
  </si>
  <si>
    <t>Federal Employees Health Benefits Act (FEHBA) - Employer contribution - Civilian</t>
  </si>
  <si>
    <t>All Other 12.00</t>
  </si>
  <si>
    <t>11.XX</t>
  </si>
  <si>
    <t>12.XX</t>
  </si>
  <si>
    <t>Total Benefits</t>
  </si>
  <si>
    <t>21.XX</t>
  </si>
  <si>
    <t>22.XX</t>
  </si>
  <si>
    <t>Transportation of Things:</t>
  </si>
  <si>
    <t>Parcel post, FedEx, United Parcel Service, etc.</t>
  </si>
  <si>
    <t>22.00</t>
  </si>
  <si>
    <t>All Other Transportation</t>
  </si>
  <si>
    <t>Total Transportation</t>
  </si>
  <si>
    <t>23.3E</t>
  </si>
  <si>
    <t>Postage and express mail service (other than transportation of things included in 22.31)</t>
  </si>
  <si>
    <t>23.3F</t>
  </si>
  <si>
    <t>Postage meter and mailing machines equipment rental</t>
  </si>
  <si>
    <t>23.B3</t>
  </si>
  <si>
    <t>FTS2000 - FTS2000 network calls (voice/data)</t>
  </si>
  <si>
    <t>23.C3</t>
  </si>
  <si>
    <t>Non-FTS2000 - Domestic long distance calls</t>
  </si>
  <si>
    <t>23.F3</t>
  </si>
  <si>
    <t>FTS2000 Federal Calling Cards - Calls charged on FTS2000 FedCard</t>
  </si>
  <si>
    <t>23.G3</t>
  </si>
  <si>
    <t>Domestic calling cards - Calls charged on commercial calling card</t>
  </si>
  <si>
    <t>23.XX</t>
  </si>
  <si>
    <t>Rent, Communication &amp; Utilities:</t>
  </si>
  <si>
    <t>Sub-Total Long Distance Tele.</t>
  </si>
  <si>
    <t>23.00</t>
  </si>
  <si>
    <t>All Other 23.00</t>
  </si>
  <si>
    <t>Total Rent, Comm &amp; Utilities</t>
  </si>
  <si>
    <t>24.XX</t>
  </si>
  <si>
    <t>Printing &amp; Reproduction</t>
  </si>
  <si>
    <t>25.XX</t>
  </si>
  <si>
    <t>26.XX</t>
  </si>
  <si>
    <t>Supplies &amp; Materials</t>
  </si>
  <si>
    <t>31.XX</t>
  </si>
  <si>
    <t>Budget Categories</t>
  </si>
  <si>
    <t>23.1A</t>
  </si>
  <si>
    <t>Rental of space and rent-related services</t>
  </si>
  <si>
    <t>Object Class</t>
  </si>
  <si>
    <t>Total Recurring Direct Program Allocation Prior to Transfer [106(a)(1)]</t>
  </si>
  <si>
    <t>OC</t>
  </si>
  <si>
    <t>%</t>
  </si>
  <si>
    <t>Amount</t>
  </si>
  <si>
    <t>Total Shares</t>
  </si>
  <si>
    <t>Allocation of Area/Headquarters Tribal Shares</t>
  </si>
  <si>
    <t>Item</t>
  </si>
  <si>
    <t>Notes</t>
  </si>
  <si>
    <t>BUDGET CATEGORIES</t>
  </si>
  <si>
    <t>Area Tribal Shares</t>
  </si>
  <si>
    <t>HQ Tribal Shares</t>
  </si>
  <si>
    <t xml:space="preserve">     Total Tribal Shares</t>
  </si>
  <si>
    <t>Tribal Shares available for program ( 80% )</t>
  </si>
  <si>
    <t>Tribal Shares available for CSC       ( 20% )</t>
  </si>
  <si>
    <t>TOTALS  APPROVED :</t>
  </si>
  <si>
    <t>Direct Contract Support Costs  ( Recurring )</t>
  </si>
  <si>
    <t>20% Offset to CSC</t>
  </si>
  <si>
    <t xml:space="preserve">80% Program </t>
  </si>
  <si>
    <t>Notes:</t>
  </si>
  <si>
    <t>12.1V</t>
  </si>
  <si>
    <t>12.1W</t>
  </si>
  <si>
    <t>Tax-deferred savings plan - Employer contribution (mandatory) - Civilian</t>
  </si>
  <si>
    <t>Tax-deferred savings plan - Employer contribution (matching) - Civilian</t>
  </si>
  <si>
    <t>21.40</t>
  </si>
  <si>
    <t>Travel:</t>
  </si>
  <si>
    <t>21.41</t>
  </si>
  <si>
    <t>21.42</t>
  </si>
  <si>
    <t>21.43</t>
  </si>
  <si>
    <t>Internal (HHS)</t>
  </si>
  <si>
    <t>Inter-agency</t>
  </si>
  <si>
    <t>Non-government</t>
  </si>
  <si>
    <t>Training attendance - To receive training associated with developing and improving employees' knowledge, skills, performance and attitude including training conferences held for professional development.  Foreign travel will not be charged to these subcategories.</t>
  </si>
  <si>
    <t>Sub-Total Training</t>
  </si>
  <si>
    <t>21.00</t>
  </si>
  <si>
    <t>All Other Travel</t>
  </si>
  <si>
    <t>Total Travel</t>
  </si>
  <si>
    <t>Sub-Total Direct Costs</t>
  </si>
  <si>
    <t>Allocation of Area/HQ Shares (80/20 Formula):</t>
  </si>
  <si>
    <t>Total Prior Fiscal Year Expend.</t>
  </si>
  <si>
    <t>31.00</t>
  </si>
  <si>
    <t>Equipment - Minor &lt; $5,000</t>
  </si>
  <si>
    <t>Equipment - Major &gt; $5,000</t>
  </si>
  <si>
    <t>Total Equipment</t>
  </si>
  <si>
    <t>Total Cost</t>
  </si>
  <si>
    <t>25.00</t>
  </si>
  <si>
    <t>Contract Services:</t>
  </si>
  <si>
    <t>Total Contract Services</t>
  </si>
  <si>
    <t>Equipment:</t>
  </si>
  <si>
    <t>Contract Services - Minor &lt; $5,000</t>
  </si>
  <si>
    <t>Contract Services - Major &gt; $5,000</t>
  </si>
  <si>
    <t>Obj. Class</t>
  </si>
  <si>
    <t>XX.XX</t>
  </si>
  <si>
    <t>1.</t>
  </si>
  <si>
    <t>#</t>
  </si>
  <si>
    <t>Total Tribal Shares</t>
  </si>
  <si>
    <t>Direct Contract Support Costs  ( Non-recurring Startup)</t>
  </si>
  <si>
    <t>**Must attach a itemized list of all items identified for this activity.</t>
  </si>
  <si>
    <t>All Other Non Pass-Thru**</t>
  </si>
  <si>
    <t>Total CSC Requirement</t>
  </si>
  <si>
    <t>All Other (Non Pass-Thru):</t>
  </si>
  <si>
    <t xml:space="preserve">Recommended: </t>
  </si>
  <si>
    <t xml:space="preserve">Area Contract Proposal Liaison Officer: </t>
  </si>
  <si>
    <t xml:space="preserve">Area Financial Management Officer: </t>
  </si>
  <si>
    <t>Recommended CSC After Offset</t>
  </si>
  <si>
    <t>Less Any Adjustment For CSC Offset</t>
  </si>
  <si>
    <t>Description</t>
  </si>
  <si>
    <t>TOTAL</t>
  </si>
  <si>
    <t>TYPE</t>
  </si>
  <si>
    <t># OF</t>
  </si>
  <si>
    <t>GR</t>
  </si>
  <si>
    <t>APPT</t>
  </si>
  <si>
    <t>DATE</t>
  </si>
  <si>
    <t>POS</t>
  </si>
  <si>
    <t>/</t>
  </si>
  <si>
    <t>RK</t>
  </si>
  <si>
    <t>YR</t>
  </si>
  <si>
    <t>TITLE OF POSITION</t>
  </si>
  <si>
    <t>CO MOA</t>
  </si>
  <si>
    <t>GS IPA</t>
  </si>
  <si>
    <t>BENEFITS</t>
  </si>
  <si>
    <t>12.16</t>
  </si>
  <si>
    <t>12.12</t>
  </si>
  <si>
    <t>12.11</t>
  </si>
  <si>
    <t>Total Postage</t>
  </si>
  <si>
    <t xml:space="preserve">All Other (Pass-Thru) </t>
  </si>
  <si>
    <t>Pos. #</t>
  </si>
  <si>
    <t>GS</t>
  </si>
  <si>
    <t>CO</t>
  </si>
  <si>
    <t>Total H &amp; C</t>
  </si>
  <si>
    <t>CAN #</t>
  </si>
  <si>
    <t>PERSONNEL BASE COMPENSATION</t>
  </si>
  <si>
    <t>WG</t>
  </si>
  <si>
    <t>Dental:</t>
  </si>
  <si>
    <t>Total Dental</t>
  </si>
  <si>
    <t>Adjustments</t>
  </si>
  <si>
    <t>All Other Pass-Thru**</t>
  </si>
  <si>
    <t>SSA</t>
  </si>
  <si>
    <t>Hospitals &amp; Clinics</t>
  </si>
  <si>
    <t>PROGRAM PERSONNEL WORKSHEET</t>
  </si>
  <si>
    <t>PFSA Profile Worksheet</t>
  </si>
  <si>
    <t>PFSA Profile Worksheet Summary</t>
  </si>
  <si>
    <t>Area and Headquarters Tribal Share Profile Worksheet</t>
  </si>
  <si>
    <t>Totals</t>
  </si>
  <si>
    <t>Area Office Tribal Shares</t>
  </si>
  <si>
    <t>Headquarters Tribal Shares</t>
  </si>
  <si>
    <t>SP</t>
  </si>
  <si>
    <t xml:space="preserve">IHS Area Office: </t>
  </si>
  <si>
    <t xml:space="preserve">Program Start Date: </t>
  </si>
  <si>
    <t>Signature:</t>
  </si>
  <si>
    <t>Direct CSC Recurring</t>
  </si>
  <si>
    <t>Allocation: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</si>
  <si>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</si>
  <si>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</si>
  <si>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</si>
  <si>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</si>
  <si>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</si>
  <si>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</si>
  <si>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</si>
  <si>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</si>
  <si>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</si>
  <si>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</si>
  <si>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</si>
  <si>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</si>
  <si>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Areas: </t>
  </si>
  <si>
    <t>Tribal Direct Program  Allocation 106(a)(1)</t>
  </si>
  <si>
    <t>[ Tribal ISD Request Form ]</t>
  </si>
  <si>
    <t>Personnel Compensation (Salaries &amp; Wages)</t>
  </si>
  <si>
    <t>Transportation of Things</t>
  </si>
  <si>
    <t>Printing &amp; Duplication</t>
  </si>
  <si>
    <t>Total PFSA Funding</t>
  </si>
  <si>
    <t>3100</t>
  </si>
  <si>
    <t>2600</t>
  </si>
  <si>
    <t>2500</t>
  </si>
  <si>
    <t>2400</t>
  </si>
  <si>
    <t>2300</t>
  </si>
  <si>
    <t>2200</t>
  </si>
  <si>
    <t>2100</t>
  </si>
  <si>
    <t>1100</t>
  </si>
  <si>
    <t>description</t>
  </si>
  <si>
    <t>budget_act</t>
  </si>
  <si>
    <t>Travel</t>
  </si>
  <si>
    <t>Rents/Utilities/Communications</t>
  </si>
  <si>
    <t>Consultants/Contracted Services</t>
  </si>
  <si>
    <t>Equipment</t>
  </si>
  <si>
    <t>Total Shares Profile</t>
  </si>
  <si>
    <t>Area Shares</t>
  </si>
  <si>
    <t>Hdqtrs Shares</t>
  </si>
  <si>
    <t>Profile Amt.</t>
  </si>
  <si>
    <t>Share Amt.</t>
  </si>
  <si>
    <t>100% Amt.</t>
  </si>
  <si>
    <t>80% Amt.</t>
  </si>
  <si>
    <t>Ser.</t>
  </si>
  <si>
    <t>Job</t>
  </si>
  <si>
    <t>CO Direct Hire</t>
  </si>
  <si>
    <t>All Other Direct Hire</t>
  </si>
  <si>
    <t>MOA / IPA</t>
  </si>
  <si>
    <t>Approved:</t>
  </si>
  <si>
    <t>Direct Operations</t>
  </si>
  <si>
    <t>OEH&amp;E Support</t>
  </si>
  <si>
    <t>Rockville:</t>
  </si>
  <si>
    <t>Less Any Adjustment For TS CSC Offset</t>
  </si>
  <si>
    <t>1200 (FICA)</t>
  </si>
  <si>
    <t>1200 (Retirement)</t>
  </si>
  <si>
    <t>1200 (Insurance)</t>
  </si>
  <si>
    <t>1200 (All Other)</t>
  </si>
  <si>
    <t>Fringe - FICA</t>
  </si>
  <si>
    <t>Fringe - Retirement</t>
  </si>
  <si>
    <t>Fringe - Insurance (Life/Medical/Dental/Disability)</t>
  </si>
  <si>
    <t>Fringe - All Other</t>
  </si>
  <si>
    <t>Base Pay &amp; All Other 11.00 DH</t>
  </si>
  <si>
    <t>IPA/MOA 11.00 Non-DH</t>
  </si>
  <si>
    <t>Sub-Total Insurance</t>
  </si>
  <si>
    <t>FTS2000 Federal Calling Cards - Calls charged on FTS2000 Fed Card</t>
  </si>
  <si>
    <t>Fringe - Unemployment Ins.</t>
  </si>
  <si>
    <t>11.14</t>
  </si>
  <si>
    <t>CO DH Compensation - Base Pay</t>
  </si>
  <si>
    <t>Tribal Proposal</t>
  </si>
  <si>
    <t>4.</t>
  </si>
  <si>
    <t>5.</t>
  </si>
  <si>
    <t>6.</t>
  </si>
  <si>
    <t>Total Rent, Comm. &amp; Utilities</t>
  </si>
  <si>
    <t>Hospitals &amp; Clinics:</t>
  </si>
  <si>
    <t>7.</t>
  </si>
  <si>
    <t>106(a)(1)</t>
  </si>
  <si>
    <t>Indirect CSC  ( Non-recurring )</t>
  </si>
  <si>
    <t>Direct CSC  ( Non-recurring Startup/Pre-Award)</t>
  </si>
  <si>
    <t>Direct CSC  ( Recurring )</t>
  </si>
  <si>
    <t>GRAND-TOTAL ISD AMOUNT APPROVED</t>
  </si>
  <si>
    <t xml:space="preserve">Total Direct Costs </t>
  </si>
  <si>
    <t>Total CSC Approved Amount Based on 100% of ISD Need</t>
  </si>
  <si>
    <t>CSC Amount Needed Next FY for Annualization</t>
  </si>
  <si>
    <t>Total Approved CSC Amount After Tribal Share Offset Adjustment</t>
  </si>
  <si>
    <t>STOP PRINTING HERE.</t>
  </si>
  <si>
    <t>Fringe - Workers Compensation</t>
  </si>
  <si>
    <t xml:space="preserve"># of Days in next FY: </t>
  </si>
  <si>
    <t xml:space="preserve">Total # of Days in current FY: </t>
  </si>
  <si>
    <t xml:space="preserve">Percentage Funded for current FY based on Program Start/FA Date: </t>
  </si>
  <si>
    <t>CSC Amount Approved this FY Based on Start/AF Date</t>
  </si>
  <si>
    <t xml:space="preserve"># of Days in current FY to fund identified CSC need: </t>
  </si>
  <si>
    <t>Actual / Estimated IHS Direct Program  Allocation     106(a)(1)</t>
  </si>
  <si>
    <t xml:space="preserve">Note:  Includes the following location codes: </t>
  </si>
  <si>
    <t xml:space="preserve">AFA/FA Ending Date: </t>
  </si>
  <si>
    <t>[ To be completed with HQ DFM assistance ]</t>
  </si>
  <si>
    <t xml:space="preserve">Date:  </t>
  </si>
  <si>
    <t>IHS Area Office:</t>
  </si>
  <si>
    <t>PFSA Start Date:</t>
  </si>
  <si>
    <t>Date of Tribal Proposal:</t>
  </si>
  <si>
    <t>Award Performace Period (Beginning Date):</t>
  </si>
  <si>
    <t>Date Proposal received in Area Office:</t>
  </si>
  <si>
    <t>Award Performace Period (Ending Date):</t>
  </si>
  <si>
    <t>Workers Comp %:</t>
  </si>
  <si>
    <t>Unemploy. Ins %:</t>
  </si>
  <si>
    <t>All Other Fringe %:</t>
  </si>
  <si>
    <t>DH Personnel Compensation</t>
  </si>
  <si>
    <t>All Other Non-DH Personnel Compensation (IPA/MOA Only)</t>
  </si>
  <si>
    <t xml:space="preserve">Fringe - All Other </t>
  </si>
  <si>
    <t>Travel - All Other</t>
  </si>
  <si>
    <t>Training - Discipline Specific</t>
  </si>
  <si>
    <t>Rent/Lease</t>
  </si>
  <si>
    <t>Postage</t>
  </si>
  <si>
    <t>Consultants/Contracted Services Non Pass-Thru (Minor &lt;$5,000)</t>
  </si>
  <si>
    <t>Equipment Non Pass-Thru (Minor &lt; $5,000)</t>
  </si>
  <si>
    <t>Equipment Pass-Thru (Major &gt;$5,000)</t>
  </si>
  <si>
    <t>TOTAL  ISD  REQUEST</t>
  </si>
  <si>
    <t>Consultants/Contracted Services Pass-Thru (Major &gt;$5,000)</t>
  </si>
  <si>
    <t>Estimated Expiration of the 90 day Review Period:</t>
  </si>
  <si>
    <t>Training - All Other</t>
  </si>
  <si>
    <t>Communications - Long Distance Only</t>
  </si>
  <si>
    <t>All Other Rent, Comm. &amp; Utilities</t>
  </si>
  <si>
    <t>Off-Site IDC Base Amount (Alaska Only)</t>
  </si>
  <si>
    <t>On-Site IDC Rate %:</t>
  </si>
  <si>
    <t>Total IDC Amount Requested:</t>
  </si>
  <si>
    <t>Tribal Share Profile Amount</t>
  </si>
  <si>
    <t>2.</t>
  </si>
  <si>
    <t>3.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</si>
  <si>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</si>
  <si>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</si>
  <si>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</si>
  <si>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</si>
  <si>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</si>
  <si>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</si>
  <si>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</si>
  <si>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</si>
  <si>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</si>
  <si>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</si>
  <si>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</si>
  <si>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</si>
  <si>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Direct CSC Recurring (Non Pass-Thru):</t>
  </si>
  <si>
    <t>Sub-Total Direct Recurring Costs</t>
  </si>
  <si>
    <t>Total Direct Recurring Costs</t>
  </si>
  <si>
    <t>Award Performance Period Beginning Date:</t>
  </si>
  <si>
    <t>Est. Exp. of the 90 day Review Period:</t>
  </si>
  <si>
    <t>Footnote:</t>
  </si>
  <si>
    <t>Facilities Support</t>
  </si>
  <si>
    <t>TOTALS  APPROVED:</t>
  </si>
  <si>
    <t>TRANSFER/</t>
  </si>
  <si>
    <t>PSC NTE</t>
  </si>
  <si>
    <t>Mental Health/Social Services:</t>
  </si>
  <si>
    <t>Total MH/SS</t>
  </si>
  <si>
    <t>Alcohol &amp; Substance Abuse Program:</t>
  </si>
  <si>
    <t>Total ASAP</t>
  </si>
  <si>
    <t>Diabetes Management:  (FOR INFO ONLY)</t>
  </si>
  <si>
    <t>Total DM</t>
  </si>
  <si>
    <t>Public Health Nursing:</t>
  </si>
  <si>
    <t>Total PHN</t>
  </si>
  <si>
    <t>Facilities Support:</t>
  </si>
  <si>
    <t>Total Facil</t>
  </si>
  <si>
    <t>Medicare:</t>
  </si>
  <si>
    <t>Total Mcare</t>
  </si>
  <si>
    <t>Medicaid:</t>
  </si>
  <si>
    <t>Total Mcaid</t>
  </si>
  <si>
    <t>Private Insurance:</t>
  </si>
  <si>
    <t>Total Priv Ins</t>
  </si>
  <si>
    <t>Quarters Rental:</t>
  </si>
  <si>
    <t>Total QR</t>
  </si>
  <si>
    <t>Personal</t>
  </si>
  <si>
    <t>Indicate</t>
  </si>
  <si>
    <t>Services</t>
  </si>
  <si>
    <t>NTE Date</t>
  </si>
  <si>
    <t>Inlieu of</t>
  </si>
  <si>
    <t>on all</t>
  </si>
  <si>
    <t>Vacancies</t>
  </si>
  <si>
    <t>Temporary</t>
  </si>
  <si>
    <t>Incl. Salary</t>
  </si>
  <si>
    <t>Positions</t>
  </si>
  <si>
    <t>Environmental Health Support</t>
  </si>
  <si>
    <t>Award Performance Period  Ending Date:</t>
  </si>
  <si>
    <t>moved to H&amp;C</t>
  </si>
  <si>
    <t>MOVED TO OEH</t>
  </si>
  <si>
    <t>Self-Governance</t>
  </si>
  <si>
    <t>Dental</t>
  </si>
  <si>
    <t>Mental Health</t>
  </si>
  <si>
    <t>Public Health Nursing</t>
  </si>
  <si>
    <t>Total Fringe</t>
  </si>
  <si>
    <t>Operation Costs TOTAL</t>
  </si>
  <si>
    <t>Board of Directors Costs:</t>
  </si>
  <si>
    <t>Operational Costs:</t>
  </si>
  <si>
    <t>Other Expenses:</t>
  </si>
  <si>
    <t>Total Non-Recurring Direct Costs (Startup)</t>
  </si>
  <si>
    <t>Total Non-Recurring Direct Costs (Pre-Award)</t>
  </si>
  <si>
    <t>Summary of all CSC:</t>
  </si>
  <si>
    <t>Other Expenses Total</t>
  </si>
  <si>
    <t>Direct CSC Non-Recurring - Startup (Pass-Thru):</t>
  </si>
  <si>
    <t>Indirect Type, Direct, Startup and Pre-Award Cost Analysis Worksheet</t>
  </si>
  <si>
    <t>Alcohol</t>
  </si>
  <si>
    <t>CHS</t>
  </si>
  <si>
    <t>Not Used-1</t>
  </si>
  <si>
    <t>Not Used-2</t>
  </si>
  <si>
    <t>Not Used-3</t>
  </si>
  <si>
    <t>Not Used-4</t>
  </si>
  <si>
    <t>Off-Site IDC Rate %:</t>
  </si>
  <si>
    <t>Direct / Indirect Type CSC Non-Recurring</t>
  </si>
  <si>
    <t>Indirect/Indirect Type Contract Support Costs  ( Non-recurring )</t>
  </si>
  <si>
    <t>Fringe - All Other (Must fully identify and justify these all other costs.)</t>
  </si>
  <si>
    <t>Total Indirect "Type" Costs (All costs must be itemized and justified):</t>
  </si>
  <si>
    <t>Off-Site IDC Base Amount</t>
  </si>
  <si>
    <r>
      <t xml:space="preserve">Indirect Type CSC Non-Recurring </t>
    </r>
    <r>
      <rPr>
        <b/>
        <sz val="12"/>
        <rFont val="Arial Narrow"/>
        <family val="2"/>
      </rPr>
      <t>(All indirect "type" costs approved must be justified annually)</t>
    </r>
    <r>
      <rPr>
        <b/>
        <sz val="18"/>
        <rFont val="Arial narrow"/>
        <family val="2"/>
      </rPr>
      <t>:</t>
    </r>
  </si>
  <si>
    <t>BOD Costs Total</t>
  </si>
  <si>
    <t>Area Office Obligation Profile</t>
  </si>
  <si>
    <t>Headquarters Obligation Profile</t>
  </si>
  <si>
    <t>Fringe - Insurance (Life/Health/Disability)</t>
  </si>
  <si>
    <t xml:space="preserve">Tribal Retirement %:  </t>
  </si>
  <si>
    <t xml:space="preserve">Tribal FICA %:  </t>
  </si>
  <si>
    <t xml:space="preserve">Tribal Insurance (Life / Health / Disability) %:  </t>
  </si>
  <si>
    <t>DCSC</t>
  </si>
  <si>
    <t>Fringe - FICA (Federal Insurance Contributions Act)</t>
  </si>
  <si>
    <t xml:space="preserve">Fringe - Retirement  </t>
  </si>
  <si>
    <t xml:space="preserve">Fringe - Insurance (Life/Health/Disability) </t>
  </si>
  <si>
    <t>Tribal FICA %:</t>
  </si>
  <si>
    <t>Tribal Retirement %:</t>
  </si>
  <si>
    <t>Tribal Ins. (Life / Health / Disability) %:</t>
  </si>
  <si>
    <t>Qty</t>
  </si>
  <si>
    <t>Unit Cost</t>
  </si>
  <si>
    <t>Sub Total Fringe</t>
  </si>
  <si>
    <t>Sub Total Direct Salaries</t>
  </si>
  <si>
    <t>Sub Total Travel - All Other</t>
  </si>
  <si>
    <t>Sub Total Training - Discipline Specific</t>
  </si>
  <si>
    <t>Travel - All Other:</t>
  </si>
  <si>
    <t>Training - Discipline Specific:</t>
  </si>
  <si>
    <t>Sub Total Training - All Other</t>
  </si>
  <si>
    <t>Training - All Other:</t>
  </si>
  <si>
    <t>Sub Total Transportation of Things</t>
  </si>
  <si>
    <t>Sub Total Rent/Lease</t>
  </si>
  <si>
    <t>Rent/Lease:</t>
  </si>
  <si>
    <t>Postage:</t>
  </si>
  <si>
    <t>Sub Total Postage</t>
  </si>
  <si>
    <t>Communications - Long Distance Only:</t>
  </si>
  <si>
    <t>Sub Total Communications - Long Distance Only</t>
  </si>
  <si>
    <t>All Other Rent, Comm. &amp; Utilities:</t>
  </si>
  <si>
    <t>Sub Total All Other Rent, Comm. &amp; Utilities</t>
  </si>
  <si>
    <t>Printing &amp; Duplication:</t>
  </si>
  <si>
    <t>Sub Total Printing &amp; Duplication</t>
  </si>
  <si>
    <t>Consultants/Contracted Services Non Pass-Thru (Minor &lt;$5,000):</t>
  </si>
  <si>
    <t>S T Consultants/Contracted Services Non Pass-Thru (Minor &lt;$5,000)</t>
  </si>
  <si>
    <t>20.</t>
  </si>
  <si>
    <t>Supplies &amp; Materials:</t>
  </si>
  <si>
    <t>Sub Total Supplies &amp; Materials</t>
  </si>
  <si>
    <t>21.</t>
  </si>
  <si>
    <t>Sub Total Equipment Non Pass-Thru (Minor &lt; $5,000)</t>
  </si>
  <si>
    <t>Equipment Non Pass-Thru (Minor &lt; $5,000):</t>
  </si>
  <si>
    <t>22.</t>
  </si>
  <si>
    <t>Sub Total All Other (Non Pass-Thru):</t>
  </si>
  <si>
    <t>23.</t>
  </si>
  <si>
    <t>24.</t>
  </si>
  <si>
    <t>Consultants/Contracted Services Pass-Thru (Major &gt;$5,000):</t>
  </si>
  <si>
    <t>25.</t>
  </si>
  <si>
    <t>Equipment Pass-Thru (Major &gt;$5,000):</t>
  </si>
  <si>
    <t>Sub Total Equipment Pass-Thru (Major &gt;$5,000)</t>
  </si>
  <si>
    <t>26.</t>
  </si>
  <si>
    <t xml:space="preserve">Sub Total All Other (Pass-Thru) </t>
  </si>
  <si>
    <t>Total Direct Non-Recurring Costs</t>
  </si>
  <si>
    <t>Sub-Total Direct Nron-ecurring Costs</t>
  </si>
  <si>
    <t>Sub Total All Other (Pass-Thru)</t>
  </si>
  <si>
    <t>Direct CSC Non-Recurring - Pre-Award (Pass-Thru):</t>
  </si>
  <si>
    <t>Direct CSC Recurring (Pass-Thru):</t>
  </si>
  <si>
    <t>Direct CSC Non-Recurring - Startup (Non Pass-Thru):</t>
  </si>
  <si>
    <t>Direct CSC Non-Recurring - Pre-Award (Non Pass-Thru):</t>
  </si>
  <si>
    <t>Total Non-Recurring Direct Costs (Pre-Award)(Non Pass-Thru)</t>
  </si>
  <si>
    <t>Total Non-Recurring Direct Costs (Pre-Award)(Pass-Thru)</t>
  </si>
  <si>
    <t>All Other (Non Pass-Thru)</t>
  </si>
  <si>
    <t>All Pre-Award Costs (Summary Total)(Non-Pass Thru)</t>
  </si>
  <si>
    <t>All Pre-Award Costs (Summary Total)(Pass Thru)</t>
  </si>
  <si>
    <t>a. Fringe - FICA (Federal Insurance Contributions Act)</t>
  </si>
  <si>
    <t xml:space="preserve">b. Fringe - Retirement  </t>
  </si>
  <si>
    <t xml:space="preserve">c. Fringe - Insurance (Life/Health/Disability) </t>
  </si>
  <si>
    <t>d. Fringe - Adjustment for Duplication</t>
  </si>
  <si>
    <t>Adjustment for Duplication of 106(a)(1) Funding:</t>
  </si>
  <si>
    <t>Sub Total DCSC Fringe</t>
  </si>
  <si>
    <t>27.</t>
  </si>
  <si>
    <t>28.</t>
  </si>
  <si>
    <t>29.</t>
  </si>
  <si>
    <t xml:space="preserve">&lt;== Variance Check </t>
  </si>
  <si>
    <t>Total Non-Recurring Indirect Costs</t>
  </si>
  <si>
    <r>
      <t xml:space="preserve"> </t>
    </r>
    <r>
      <rPr>
        <b/>
        <sz val="10"/>
        <rFont val="Arial Narrow"/>
        <family val="2"/>
      </rPr>
      <t xml:space="preserve">  Signature:</t>
    </r>
    <r>
      <rPr>
        <b/>
        <sz val="8"/>
        <rFont val="Arial Narrow"/>
        <family val="2"/>
      </rPr>
      <t xml:space="preserve"> ______________________________________________________________</t>
    </r>
  </si>
  <si>
    <r>
      <t>Date:</t>
    </r>
    <r>
      <rPr>
        <b/>
        <sz val="8"/>
        <rFont val="Arial Narrow"/>
        <family val="2"/>
      </rPr>
      <t xml:space="preserve"> ______________</t>
    </r>
  </si>
  <si>
    <t xml:space="preserve">Tribe/Contractor:  </t>
  </si>
  <si>
    <t xml:space="preserve">Program:  </t>
  </si>
  <si>
    <t xml:space="preserve">Contract/Compact #:  </t>
  </si>
  <si>
    <t>Total 100% ISD CSC Need</t>
  </si>
  <si>
    <t>Sub Total</t>
  </si>
  <si>
    <t>[ Area Recommended Tribal ISD Request ]</t>
  </si>
  <si>
    <t>State Unemploy. Ins %:</t>
  </si>
  <si>
    <t>S T Consultants/Contracted Serv. Non Pass-Thru (Minor &lt;$5,000)</t>
  </si>
  <si>
    <t>Sub Total Consultants/Contracted Serv. Pass-Thru (Major &gt;$5,000)</t>
  </si>
  <si>
    <t xml:space="preserve">a.  </t>
  </si>
  <si>
    <t xml:space="preserve">b.  </t>
  </si>
  <si>
    <t>Fringe - Adjustment for Non-Duplication of 106(a)(1) Funding</t>
  </si>
  <si>
    <t>Area Director:</t>
  </si>
  <si>
    <t>HQ ISD #:</t>
  </si>
  <si>
    <t>Area/HQ</t>
  </si>
  <si>
    <t>a.</t>
  </si>
  <si>
    <t>b.</t>
  </si>
  <si>
    <t>c.</t>
  </si>
  <si>
    <t>[ To be completed by HQ OFA ]</t>
  </si>
  <si>
    <t>Contract Health Care (7/8)</t>
  </si>
  <si>
    <t>Updated 10/15/2009 to reflect FY 2009 data and is inclusive of Rockville (AP 94) and HQW (AP 65) data.</t>
  </si>
  <si>
    <t>0101</t>
  </si>
  <si>
    <t>0206</t>
  </si>
  <si>
    <t>0640</t>
  </si>
  <si>
    <t>0829</t>
  </si>
  <si>
    <t>0949</t>
  </si>
  <si>
    <t>Total 106(a)(1) available for Program</t>
  </si>
  <si>
    <t>GRAND  TOTAL  106(a)(1)</t>
  </si>
  <si>
    <t>Tribal Shares Available for CSC</t>
  </si>
  <si>
    <t>( Last Form Revision Date - 10/15/098 )</t>
  </si>
  <si>
    <t>FY'______ Indian Self-Determination Funding Request</t>
  </si>
  <si>
    <t>10-_____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</si>
</sst>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0.000%"/>
    <numFmt numFmtId="168" formatCode="mm/dd/yy"/>
    <numFmt numFmtId="169" formatCode="0_)"/>
    <numFmt numFmtId="170" formatCode="0.00_)"/>
    <numFmt numFmtId="171" formatCode="#,##0.0_);\(#,##0.0\)"/>
    <numFmt numFmtId="172" formatCode="#,##0.000_);\(#,##0.000\)"/>
    <numFmt numFmtId="173" formatCode="0.00_);\(0.00\)"/>
    <numFmt numFmtId="174" formatCode="#,##0.00000000000_);\(#,##0.0000000000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$&quot;#,##0.00;\(&quot;$&quot;#,##0.00\)"/>
    <numFmt numFmtId="179" formatCode="#,##0.0_);[Red]\(#,##0.0\)"/>
    <numFmt numFmtId="180" formatCode="0.0"/>
    <numFmt numFmtId="181" formatCode="&quot;$&quot;#,##0.0_);\(&quot;$&quot;#,##0.0\)"/>
    <numFmt numFmtId="182" formatCode="&quot;$&quot;#,##0.00"/>
    <numFmt numFmtId="183" formatCode="0.0%"/>
    <numFmt numFmtId="184" formatCode="_(* #,##0.0_);_(* \(#,##0.0\);_(* &quot;-&quot;??_);_(@_)"/>
    <numFmt numFmtId="185" formatCode="#,##0.00000000"/>
    <numFmt numFmtId="186" formatCode="#,##0.0"/>
    <numFmt numFmtId="187" formatCode="[$€-2]\ #,##0.00_);[Red]\([$€-2]\ #,##0.00\)"/>
  </numFmts>
  <fonts count="93">
    <font>
      <sz val="10"/>
      <name val="Arial"/>
      <family val="0"/>
    </font>
    <font>
      <sz val="12"/>
      <name val="Times New Roman"/>
      <family val="1"/>
    </font>
    <font>
      <sz val="11"/>
      <name val="Arial Narrow"/>
      <family val="2"/>
    </font>
    <font>
      <b/>
      <sz val="26"/>
      <name val="Times New Roman"/>
      <family val="1"/>
    </font>
    <font>
      <sz val="10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b/>
      <sz val="10"/>
      <name val="Arial MT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9"/>
      <name val="Arial"/>
      <family val="2"/>
    </font>
    <font>
      <b/>
      <sz val="22"/>
      <name val="Arial MT"/>
      <family val="0"/>
    </font>
    <font>
      <sz val="18"/>
      <name val="Arial Narrow"/>
      <family val="2"/>
    </font>
    <font>
      <sz val="10"/>
      <name val="Helv"/>
      <family val="0"/>
    </font>
    <font>
      <b/>
      <sz val="16"/>
      <name val="Arial Narrow"/>
      <family val="2"/>
    </font>
    <font>
      <b/>
      <sz val="9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Narrow"/>
      <family val="2"/>
    </font>
    <font>
      <b/>
      <sz val="20"/>
      <name val="Arial MT"/>
      <family val="0"/>
    </font>
    <font>
      <b/>
      <sz val="10"/>
      <name val="Times New Roman"/>
      <family val="1"/>
    </font>
    <font>
      <b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36"/>
      <name val="Times New Roman"/>
      <family val="1"/>
    </font>
    <font>
      <b/>
      <sz val="36"/>
      <name val="Arial"/>
      <family val="2"/>
    </font>
    <font>
      <b/>
      <u val="single"/>
      <sz val="8"/>
      <name val="Tahoma"/>
      <family val="2"/>
    </font>
    <font>
      <b/>
      <sz val="14"/>
      <name val="Arial MT"/>
      <family val="0"/>
    </font>
    <font>
      <b/>
      <sz val="9"/>
      <name val="Arial MT"/>
      <family val="0"/>
    </font>
    <font>
      <b/>
      <sz val="16"/>
      <name val="Arial MT"/>
      <family val="0"/>
    </font>
    <font>
      <sz val="16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sz val="20"/>
      <name val="Times New Roman"/>
      <family val="1"/>
    </font>
    <font>
      <i/>
      <sz val="8"/>
      <name val="Tahoma"/>
      <family val="2"/>
    </font>
    <font>
      <sz val="10"/>
      <name val="Tahoma"/>
      <family val="2"/>
    </font>
    <font>
      <sz val="12"/>
      <name val="Arial Narrow"/>
      <family val="2"/>
    </font>
    <font>
      <b/>
      <sz val="18"/>
      <name val="Arial MT"/>
      <family val="0"/>
    </font>
    <font>
      <sz val="1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u val="single"/>
      <sz val="10"/>
      <color indexed="8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0"/>
      <color indexed="9"/>
      <name val="Arial MT"/>
      <family val="0"/>
    </font>
    <font>
      <sz val="12"/>
      <color indexed="9"/>
      <name val="Arial MT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0"/>
      <name val="Arial MT"/>
      <family val="0"/>
    </font>
    <font>
      <sz val="12"/>
      <color theme="0"/>
      <name val="Arial MT"/>
      <family val="0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12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0" xfId="59">
      <alignment/>
      <protection/>
    </xf>
    <xf numFmtId="0" fontId="8" fillId="0" borderId="0" xfId="59" applyFont="1">
      <alignment/>
      <protection/>
    </xf>
    <xf numFmtId="0" fontId="9" fillId="0" borderId="0" xfId="59" applyFont="1">
      <alignment/>
      <protection/>
    </xf>
    <xf numFmtId="37" fontId="9" fillId="0" borderId="0" xfId="59" applyNumberFormat="1" applyProtection="1">
      <alignment/>
      <protection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9" fillId="0" borderId="0" xfId="59" applyBorder="1">
      <alignment/>
      <protection/>
    </xf>
    <xf numFmtId="0" fontId="10" fillId="0" borderId="0" xfId="59" applyFont="1" applyBorder="1">
      <alignment/>
      <protection/>
    </xf>
    <xf numFmtId="0" fontId="8" fillId="0" borderId="0" xfId="59" applyFont="1" applyBorder="1">
      <alignment/>
      <protection/>
    </xf>
    <xf numFmtId="5" fontId="8" fillId="0" borderId="0" xfId="59" applyNumberFormat="1" applyFont="1" applyBorder="1" applyProtection="1">
      <alignment/>
      <protection/>
    </xf>
    <xf numFmtId="5" fontId="10" fillId="0" borderId="0" xfId="59" applyNumberFormat="1" applyFont="1" applyBorder="1" applyProtection="1">
      <alignment/>
      <protection/>
    </xf>
    <xf numFmtId="5" fontId="9" fillId="0" borderId="0" xfId="59" applyNumberFormat="1" applyFont="1" applyBorder="1" applyProtection="1">
      <alignment/>
      <protection/>
    </xf>
    <xf numFmtId="0" fontId="9" fillId="0" borderId="0" xfId="59" applyFont="1" applyBorder="1">
      <alignment/>
      <protection/>
    </xf>
    <xf numFmtId="5" fontId="11" fillId="0" borderId="0" xfId="59" applyNumberFormat="1" applyFont="1" applyBorder="1" applyProtection="1">
      <alignment/>
      <protection/>
    </xf>
    <xf numFmtId="3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 vertical="top" wrapText="1"/>
    </xf>
    <xf numFmtId="49" fontId="0" fillId="0" borderId="0" xfId="0" applyNumberFormat="1" applyFill="1" applyBorder="1" applyAlignment="1">
      <alignment vertical="top" wrapText="1"/>
    </xf>
    <xf numFmtId="37" fontId="0" fillId="0" borderId="0" xfId="59" applyNumberFormat="1" applyFont="1" applyBorder="1" applyProtection="1" quotePrefix="1">
      <alignment/>
      <protection/>
    </xf>
    <xf numFmtId="37" fontId="13" fillId="0" borderId="0" xfId="59" applyNumberFormat="1" applyFont="1" applyBorder="1" applyProtection="1" quotePrefix="1">
      <alignment/>
      <protection/>
    </xf>
    <xf numFmtId="0" fontId="4" fillId="0" borderId="16" xfId="0" applyFont="1" applyBorder="1" applyAlignment="1">
      <alignment horizontal="center"/>
    </xf>
    <xf numFmtId="0" fontId="18" fillId="0" borderId="16" xfId="0" applyFont="1" applyBorder="1" applyAlignment="1">
      <alignment/>
    </xf>
    <xf numFmtId="3" fontId="0" fillId="0" borderId="0" xfId="0" applyNumberFormat="1" applyFont="1" applyFill="1" applyAlignment="1">
      <alignment/>
    </xf>
    <xf numFmtId="43" fontId="0" fillId="0" borderId="0" xfId="42" applyFont="1" applyFill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16" fillId="0" borderId="14" xfId="0" applyFont="1" applyBorder="1" applyAlignment="1">
      <alignment horizontal="center" wrapText="1"/>
    </xf>
    <xf numFmtId="37" fontId="8" fillId="0" borderId="0" xfId="59" applyNumberFormat="1" applyFont="1" applyBorder="1">
      <alignment/>
      <protection/>
    </xf>
    <xf numFmtId="0" fontId="13" fillId="33" borderId="19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0" fontId="20" fillId="0" borderId="19" xfId="0" applyFont="1" applyFill="1" applyBorder="1" applyAlignment="1">
      <alignment horizontal="left"/>
    </xf>
    <xf numFmtId="39" fontId="0" fillId="0" borderId="0" xfId="0" applyNumberFormat="1" applyAlignment="1">
      <alignment/>
    </xf>
    <xf numFmtId="39" fontId="0" fillId="0" borderId="0" xfId="0" applyNumberFormat="1" applyFill="1" applyBorder="1" applyAlignment="1">
      <alignment/>
    </xf>
    <xf numFmtId="0" fontId="0" fillId="0" borderId="13" xfId="0" applyBorder="1" applyAlignment="1">
      <alignment wrapText="1"/>
    </xf>
    <xf numFmtId="39" fontId="0" fillId="0" borderId="0" xfId="0" applyNumberFormat="1" applyBorder="1" applyAlignment="1">
      <alignment/>
    </xf>
    <xf numFmtId="0" fontId="0" fillId="33" borderId="12" xfId="0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37" fontId="0" fillId="34" borderId="15" xfId="0" applyNumberFormat="1" applyFill="1" applyBorder="1" applyAlignment="1">
      <alignment horizontal="left" vertical="top"/>
    </xf>
    <xf numFmtId="37" fontId="0" fillId="34" borderId="14" xfId="0" applyNumberFormat="1" applyFill="1" applyBorder="1" applyAlignment="1">
      <alignment horizontal="left" vertical="top"/>
    </xf>
    <xf numFmtId="37" fontId="0" fillId="34" borderId="13" xfId="0" applyNumberFormat="1" applyFill="1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/>
    </xf>
    <xf numFmtId="0" fontId="7" fillId="33" borderId="19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3" borderId="21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49" fontId="7" fillId="33" borderId="22" xfId="0" applyNumberFormat="1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49" fontId="7" fillId="33" borderId="22" xfId="0" applyNumberFormat="1" applyFont="1" applyFill="1" applyBorder="1" applyAlignment="1">
      <alignment horizontal="left" vertical="top" wrapText="1"/>
    </xf>
    <xf numFmtId="49" fontId="7" fillId="34" borderId="22" xfId="0" applyNumberFormat="1" applyFont="1" applyFill="1" applyBorder="1" applyAlignment="1">
      <alignment horizontal="left" vertical="top" wrapText="1"/>
    </xf>
    <xf numFmtId="0" fontId="7" fillId="33" borderId="22" xfId="0" applyFont="1" applyFill="1" applyBorder="1" applyAlignment="1">
      <alignment horizontal="left" vertical="top" wrapText="1"/>
    </xf>
    <xf numFmtId="49" fontId="21" fillId="33" borderId="22" xfId="0" applyNumberFormat="1" applyFont="1" applyFill="1" applyBorder="1" applyAlignment="1">
      <alignment vertical="top" wrapText="1"/>
    </xf>
    <xf numFmtId="0" fontId="10" fillId="33" borderId="19" xfId="59" applyFont="1" applyFill="1" applyBorder="1" applyAlignment="1">
      <alignment horizontal="left"/>
      <protection/>
    </xf>
    <xf numFmtId="0" fontId="11" fillId="33" borderId="10" xfId="59" applyFont="1" applyFill="1" applyBorder="1">
      <alignment/>
      <protection/>
    </xf>
    <xf numFmtId="0" fontId="13" fillId="0" borderId="10" xfId="0" applyFont="1" applyBorder="1" applyAlignment="1">
      <alignment horizontal="left"/>
    </xf>
    <xf numFmtId="10" fontId="0" fillId="33" borderId="22" xfId="0" applyNumberForma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165" fontId="12" fillId="33" borderId="15" xfId="42" applyNumberFormat="1" applyFont="1" applyFill="1" applyBorder="1" applyAlignment="1">
      <alignment vertical="top"/>
    </xf>
    <xf numFmtId="49" fontId="12" fillId="33" borderId="21" xfId="0" applyNumberFormat="1" applyFont="1" applyFill="1" applyBorder="1" applyAlignment="1">
      <alignment horizontal="center" wrapText="1"/>
    </xf>
    <xf numFmtId="0" fontId="12" fillId="33" borderId="20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center" vertical="top"/>
    </xf>
    <xf numFmtId="41" fontId="14" fillId="33" borderId="13" xfId="0" applyNumberFormat="1" applyFont="1" applyFill="1" applyBorder="1" applyAlignment="1">
      <alignment horizontal="center" vertical="top"/>
    </xf>
    <xf numFmtId="165" fontId="14" fillId="33" borderId="13" xfId="42" applyNumberFormat="1" applyFont="1" applyFill="1" applyBorder="1" applyAlignment="1">
      <alignment horizontal="center" vertical="top"/>
    </xf>
    <xf numFmtId="165" fontId="14" fillId="33" borderId="14" xfId="42" applyNumberFormat="1" applyFont="1" applyFill="1" applyBorder="1" applyAlignment="1">
      <alignment horizontal="center" vertical="top"/>
    </xf>
    <xf numFmtId="0" fontId="21" fillId="33" borderId="21" xfId="0" applyFon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23" fillId="33" borderId="22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" fillId="33" borderId="11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0" fillId="34" borderId="24" xfId="0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13" fillId="33" borderId="13" xfId="0" applyFont="1" applyFill="1" applyBorder="1" applyAlignment="1">
      <alignment horizontal="right"/>
    </xf>
    <xf numFmtId="0" fontId="13" fillId="33" borderId="22" xfId="0" applyFont="1" applyFill="1" applyBorder="1" applyAlignment="1">
      <alignment horizontal="right"/>
    </xf>
    <xf numFmtId="0" fontId="7" fillId="33" borderId="19" xfId="0" applyFont="1" applyFill="1" applyBorder="1" applyAlignment="1" quotePrefix="1">
      <alignment horizontal="left"/>
    </xf>
    <xf numFmtId="0" fontId="13" fillId="33" borderId="12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39" fontId="13" fillId="33" borderId="19" xfId="59" applyNumberFormat="1" applyFont="1" applyFill="1" applyBorder="1" applyProtection="1">
      <alignment/>
      <protection/>
    </xf>
    <xf numFmtId="0" fontId="11" fillId="33" borderId="19" xfId="59" applyFont="1" applyFill="1" applyBorder="1">
      <alignment/>
      <protection/>
    </xf>
    <xf numFmtId="39" fontId="13" fillId="33" borderId="22" xfId="59" applyNumberFormat="1" applyFont="1" applyFill="1" applyBorder="1" applyProtection="1">
      <alignment/>
      <protection/>
    </xf>
    <xf numFmtId="0" fontId="11" fillId="34" borderId="19" xfId="59" applyFont="1" applyFill="1" applyBorder="1">
      <alignment/>
      <protection/>
    </xf>
    <xf numFmtId="39" fontId="13" fillId="34" borderId="12" xfId="59" applyNumberFormat="1" applyFont="1" applyFill="1" applyBorder="1" applyProtection="1">
      <alignment/>
      <protection/>
    </xf>
    <xf numFmtId="5" fontId="11" fillId="33" borderId="0" xfId="59" applyNumberFormat="1" applyFont="1" applyFill="1" applyBorder="1" applyProtection="1">
      <alignment/>
      <protection/>
    </xf>
    <xf numFmtId="5" fontId="11" fillId="33" borderId="18" xfId="59" applyNumberFormat="1" applyFont="1" applyFill="1" applyBorder="1" applyProtection="1">
      <alignment/>
      <protection/>
    </xf>
    <xf numFmtId="0" fontId="11" fillId="33" borderId="22" xfId="59" applyFont="1" applyFill="1" applyBorder="1" applyAlignment="1">
      <alignment horizontal="right"/>
      <protection/>
    </xf>
    <xf numFmtId="0" fontId="23" fillId="33" borderId="14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right"/>
    </xf>
    <xf numFmtId="0" fontId="13" fillId="33" borderId="20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49" fontId="7" fillId="33" borderId="22" xfId="0" applyNumberFormat="1" applyFont="1" applyFill="1" applyBorder="1" applyAlignment="1">
      <alignment horizontal="right" vertical="top" wrapText="1"/>
    </xf>
    <xf numFmtId="39" fontId="7" fillId="33" borderId="21" xfId="0" applyNumberFormat="1" applyFont="1" applyFill="1" applyBorder="1" applyAlignment="1">
      <alignment horizontal="right" vertical="top"/>
    </xf>
    <xf numFmtId="39" fontId="7" fillId="0" borderId="22" xfId="0" applyNumberFormat="1" applyFont="1" applyBorder="1" applyAlignment="1">
      <alignment horizontal="right" vertical="top"/>
    </xf>
    <xf numFmtId="39" fontId="7" fillId="0" borderId="21" xfId="0" applyNumberFormat="1" applyFont="1" applyBorder="1" applyAlignment="1">
      <alignment horizontal="right" vertical="top"/>
    </xf>
    <xf numFmtId="39" fontId="7" fillId="33" borderId="22" xfId="0" applyNumberFormat="1" applyFont="1" applyFill="1" applyBorder="1" applyAlignment="1">
      <alignment vertical="top"/>
    </xf>
    <xf numFmtId="0" fontId="7" fillId="34" borderId="21" xfId="0" applyFont="1" applyFill="1" applyBorder="1" applyAlignment="1">
      <alignment vertical="top" wrapText="1"/>
    </xf>
    <xf numFmtId="0" fontId="7" fillId="33" borderId="20" xfId="0" applyFont="1" applyFill="1" applyBorder="1" applyAlignment="1">
      <alignment horizontal="right" vertical="top" wrapText="1"/>
    </xf>
    <xf numFmtId="39" fontId="7" fillId="33" borderId="22" xfId="0" applyNumberFormat="1" applyFont="1" applyFill="1" applyBorder="1" applyAlignment="1">
      <alignment horizontal="right" vertical="top"/>
    </xf>
    <xf numFmtId="39" fontId="7" fillId="33" borderId="24" xfId="0" applyNumberFormat="1" applyFont="1" applyFill="1" applyBorder="1" applyAlignment="1">
      <alignment horizontal="right" vertical="top"/>
    </xf>
    <xf numFmtId="37" fontId="7" fillId="34" borderId="24" xfId="0" applyNumberFormat="1" applyFont="1" applyFill="1" applyBorder="1" applyAlignment="1">
      <alignment horizontal="left" vertical="top"/>
    </xf>
    <xf numFmtId="37" fontId="7" fillId="34" borderId="16" xfId="0" applyNumberFormat="1" applyFont="1" applyFill="1" applyBorder="1" applyAlignment="1">
      <alignment horizontal="left" vertical="top"/>
    </xf>
    <xf numFmtId="37" fontId="7" fillId="34" borderId="15" xfId="0" applyNumberFormat="1" applyFont="1" applyFill="1" applyBorder="1" applyAlignment="1">
      <alignment horizontal="left" vertical="top"/>
    </xf>
    <xf numFmtId="39" fontId="7" fillId="34" borderId="19" xfId="0" applyNumberFormat="1" applyFont="1" applyFill="1" applyBorder="1" applyAlignment="1">
      <alignment horizontal="right" vertical="top"/>
    </xf>
    <xf numFmtId="39" fontId="7" fillId="34" borderId="12" xfId="0" applyNumberFormat="1" applyFont="1" applyFill="1" applyBorder="1" applyAlignment="1">
      <alignment vertical="top"/>
    </xf>
    <xf numFmtId="39" fontId="7" fillId="34" borderId="12" xfId="0" applyNumberFormat="1" applyFont="1" applyFill="1" applyBorder="1" applyAlignment="1">
      <alignment horizontal="right" vertical="top"/>
    </xf>
    <xf numFmtId="37" fontId="7" fillId="34" borderId="20" xfId="0" applyNumberFormat="1" applyFont="1" applyFill="1" applyBorder="1" applyAlignment="1">
      <alignment horizontal="left" vertical="top"/>
    </xf>
    <xf numFmtId="37" fontId="7" fillId="34" borderId="14" xfId="0" applyNumberFormat="1" applyFont="1" applyFill="1" applyBorder="1" applyAlignment="1">
      <alignment horizontal="left" vertical="top"/>
    </xf>
    <xf numFmtId="39" fontId="7" fillId="0" borderId="11" xfId="0" applyNumberFormat="1" applyFont="1" applyBorder="1" applyAlignment="1">
      <alignment horizontal="right" vertical="top"/>
    </xf>
    <xf numFmtId="0" fontId="7" fillId="33" borderId="22" xfId="0" applyFont="1" applyFill="1" applyBorder="1" applyAlignment="1">
      <alignment horizontal="right" vertical="top" wrapText="1"/>
    </xf>
    <xf numFmtId="39" fontId="7" fillId="33" borderId="19" xfId="0" applyNumberFormat="1" applyFont="1" applyFill="1" applyBorder="1" applyAlignment="1">
      <alignment horizontal="right" vertical="top"/>
    </xf>
    <xf numFmtId="37" fontId="7" fillId="34" borderId="19" xfId="0" applyNumberFormat="1" applyFont="1" applyFill="1" applyBorder="1" applyAlignment="1">
      <alignment horizontal="left" vertical="top"/>
    </xf>
    <xf numFmtId="37" fontId="7" fillId="34" borderId="12" xfId="0" applyNumberFormat="1" applyFont="1" applyFill="1" applyBorder="1" applyAlignment="1">
      <alignment horizontal="left" vertical="top"/>
    </xf>
    <xf numFmtId="37" fontId="7" fillId="34" borderId="13" xfId="0" applyNumberFormat="1" applyFont="1" applyFill="1" applyBorder="1" applyAlignment="1">
      <alignment horizontal="left" vertical="top"/>
    </xf>
    <xf numFmtId="39" fontId="7" fillId="0" borderId="21" xfId="0" applyNumberFormat="1" applyFont="1" applyBorder="1" applyAlignment="1" quotePrefix="1">
      <alignment horizontal="right" vertical="top"/>
    </xf>
    <xf numFmtId="49" fontId="7" fillId="34" borderId="22" xfId="0" applyNumberFormat="1" applyFont="1" applyFill="1" applyBorder="1" applyAlignment="1">
      <alignment vertical="top" wrapText="1"/>
    </xf>
    <xf numFmtId="39" fontId="7" fillId="33" borderId="21" xfId="0" applyNumberFormat="1" applyFont="1" applyFill="1" applyBorder="1" applyAlignment="1">
      <alignment vertical="top"/>
    </xf>
    <xf numFmtId="37" fontId="7" fillId="34" borderId="19" xfId="0" applyNumberFormat="1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left" vertical="top" wrapText="1"/>
    </xf>
    <xf numFmtId="49" fontId="7" fillId="34" borderId="22" xfId="0" applyNumberFormat="1" applyFont="1" applyFill="1" applyBorder="1" applyAlignment="1">
      <alignment horizontal="right" vertical="top" wrapText="1"/>
    </xf>
    <xf numFmtId="39" fontId="7" fillId="33" borderId="25" xfId="0" applyNumberFormat="1" applyFont="1" applyFill="1" applyBorder="1" applyAlignment="1">
      <alignment horizontal="right" vertical="top"/>
    </xf>
    <xf numFmtId="0" fontId="7" fillId="34" borderId="16" xfId="0" applyFont="1" applyFill="1" applyBorder="1" applyAlignment="1">
      <alignment horizontal="left" vertical="top"/>
    </xf>
    <xf numFmtId="0" fontId="7" fillId="34" borderId="15" xfId="0" applyFont="1" applyFill="1" applyBorder="1" applyAlignment="1">
      <alignment horizontal="left" vertical="top"/>
    </xf>
    <xf numFmtId="39" fontId="7" fillId="0" borderId="21" xfId="0" applyNumberFormat="1" applyFont="1" applyFill="1" applyBorder="1" applyAlignment="1">
      <alignment horizontal="right" vertical="top"/>
    </xf>
    <xf numFmtId="0" fontId="7" fillId="33" borderId="22" xfId="0" applyFont="1" applyFill="1" applyBorder="1" applyAlignment="1">
      <alignment horizontal="right" wrapText="1"/>
    </xf>
    <xf numFmtId="39" fontId="7" fillId="0" borderId="23" xfId="0" applyNumberFormat="1" applyFont="1" applyBorder="1" applyAlignment="1">
      <alignment horizontal="right" vertical="top"/>
    </xf>
    <xf numFmtId="39" fontId="7" fillId="33" borderId="21" xfId="0" applyNumberFormat="1" applyFont="1" applyFill="1" applyBorder="1" applyAlignment="1" quotePrefix="1">
      <alignment horizontal="right" vertical="top"/>
    </xf>
    <xf numFmtId="39" fontId="7" fillId="0" borderId="25" xfId="0" applyNumberFormat="1" applyFont="1" applyBorder="1" applyAlignment="1">
      <alignment horizontal="right" vertical="top"/>
    </xf>
    <xf numFmtId="39" fontId="7" fillId="0" borderId="22" xfId="0" applyNumberFormat="1" applyFont="1" applyFill="1" applyBorder="1" applyAlignment="1">
      <alignment horizontal="right" vertical="top"/>
    </xf>
    <xf numFmtId="0" fontId="13" fillId="33" borderId="24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43" fontId="13" fillId="33" borderId="16" xfId="42" applyFont="1" applyFill="1" applyBorder="1" applyAlignment="1">
      <alignment horizontal="center"/>
    </xf>
    <xf numFmtId="3" fontId="13" fillId="33" borderId="16" xfId="0" applyNumberFormat="1" applyFont="1" applyFill="1" applyBorder="1" applyAlignment="1">
      <alignment/>
    </xf>
    <xf numFmtId="43" fontId="13" fillId="33" borderId="15" xfId="42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43" fontId="13" fillId="33" borderId="0" xfId="42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/>
    </xf>
    <xf numFmtId="43" fontId="13" fillId="33" borderId="18" xfId="42" applyFont="1" applyFill="1" applyBorder="1" applyAlignment="1">
      <alignment horizontal="center"/>
    </xf>
    <xf numFmtId="0" fontId="7" fillId="33" borderId="25" xfId="0" applyFont="1" applyFill="1" applyBorder="1" applyAlignment="1" quotePrefix="1">
      <alignment horizontal="center"/>
    </xf>
    <xf numFmtId="43" fontId="7" fillId="33" borderId="25" xfId="42" applyFont="1" applyFill="1" applyBorder="1" applyAlignment="1" applyProtection="1" quotePrefix="1">
      <alignment horizontal="center"/>
      <protection/>
    </xf>
    <xf numFmtId="165" fontId="7" fillId="33" borderId="23" xfId="42" applyNumberFormat="1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 horizontal="center"/>
    </xf>
    <xf numFmtId="165" fontId="7" fillId="0" borderId="13" xfId="42" applyNumberFormat="1" applyFont="1" applyFill="1" applyBorder="1" applyAlignment="1" applyProtection="1">
      <alignment horizontal="center"/>
      <protection/>
    </xf>
    <xf numFmtId="168" fontId="7" fillId="33" borderId="13" xfId="0" applyNumberFormat="1" applyFont="1" applyFill="1" applyBorder="1" applyAlignment="1">
      <alignment horizontal="right"/>
    </xf>
    <xf numFmtId="168" fontId="7" fillId="33" borderId="12" xfId="0" applyNumberFormat="1" applyFont="1" applyFill="1" applyBorder="1" applyAlignment="1">
      <alignment horizontal="right"/>
    </xf>
    <xf numFmtId="0" fontId="13" fillId="33" borderId="2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39" fontId="5" fillId="0" borderId="22" xfId="0" applyNumberFormat="1" applyFont="1" applyBorder="1" applyAlignment="1">
      <alignment/>
    </xf>
    <xf numFmtId="0" fontId="13" fillId="34" borderId="24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13" fillId="34" borderId="18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29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29" fillId="33" borderId="16" xfId="0" applyFont="1" applyFill="1" applyBorder="1" applyAlignment="1">
      <alignment/>
    </xf>
    <xf numFmtId="39" fontId="7" fillId="34" borderId="12" xfId="0" applyNumberFormat="1" applyFont="1" applyFill="1" applyBorder="1" applyAlignment="1">
      <alignment/>
    </xf>
    <xf numFmtId="0" fontId="8" fillId="0" borderId="0" xfId="59" applyFont="1" applyBorder="1" applyAlignment="1">
      <alignment horizontal="right"/>
      <protection/>
    </xf>
    <xf numFmtId="39" fontId="13" fillId="34" borderId="15" xfId="59" applyNumberFormat="1" applyFont="1" applyFill="1" applyBorder="1" applyProtection="1">
      <alignment/>
      <protection/>
    </xf>
    <xf numFmtId="39" fontId="13" fillId="34" borderId="16" xfId="59" applyNumberFormat="1" applyFont="1" applyFill="1" applyBorder="1" applyProtection="1">
      <alignment/>
      <protection/>
    </xf>
    <xf numFmtId="0" fontId="13" fillId="33" borderId="19" xfId="0" applyFont="1" applyFill="1" applyBorder="1" applyAlignment="1">
      <alignment horizontal="left"/>
    </xf>
    <xf numFmtId="39" fontId="13" fillId="34" borderId="12" xfId="59" applyNumberFormat="1" applyFont="1" applyFill="1" applyBorder="1">
      <alignment/>
      <protection/>
    </xf>
    <xf numFmtId="39" fontId="13" fillId="33" borderId="14" xfId="59" applyNumberFormat="1" applyFont="1" applyFill="1" applyBorder="1" applyProtection="1">
      <alignment/>
      <protection/>
    </xf>
    <xf numFmtId="39" fontId="13" fillId="33" borderId="13" xfId="59" applyNumberFormat="1" applyFont="1" applyFill="1" applyBorder="1">
      <alignment/>
      <protection/>
    </xf>
    <xf numFmtId="39" fontId="13" fillId="33" borderId="13" xfId="59" applyNumberFormat="1" applyFont="1" applyFill="1" applyBorder="1" applyAlignment="1" applyProtection="1">
      <alignment horizontal="center" wrapText="1"/>
      <protection/>
    </xf>
    <xf numFmtId="39" fontId="13" fillId="34" borderId="14" xfId="59" applyNumberFormat="1" applyFont="1" applyFill="1" applyBorder="1" applyProtection="1">
      <alignment/>
      <protection/>
    </xf>
    <xf numFmtId="39" fontId="13" fillId="33" borderId="13" xfId="59" applyNumberFormat="1" applyFont="1" applyFill="1" applyBorder="1" applyProtection="1">
      <alignment/>
      <protection/>
    </xf>
    <xf numFmtId="0" fontId="11" fillId="33" borderId="19" xfId="59" applyFont="1" applyFill="1" applyBorder="1" applyAlignment="1">
      <alignment horizontal="center"/>
      <protection/>
    </xf>
    <xf numFmtId="39" fontId="13" fillId="33" borderId="13" xfId="59" applyNumberFormat="1" applyFont="1" applyFill="1" applyBorder="1" applyAlignment="1" applyProtection="1">
      <alignment horizontal="right"/>
      <protection/>
    </xf>
    <xf numFmtId="39" fontId="13" fillId="33" borderId="16" xfId="59" applyNumberFormat="1" applyFont="1" applyFill="1" applyBorder="1" applyProtection="1">
      <alignment/>
      <protection/>
    </xf>
    <xf numFmtId="0" fontId="9" fillId="33" borderId="13" xfId="59" applyFill="1" applyBorder="1">
      <alignment/>
      <protection/>
    </xf>
    <xf numFmtId="0" fontId="13" fillId="33" borderId="21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right"/>
    </xf>
    <xf numFmtId="0" fontId="4" fillId="34" borderId="18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horizontal="right"/>
    </xf>
    <xf numFmtId="0" fontId="6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168" fontId="13" fillId="33" borderId="13" xfId="0" applyNumberFormat="1" applyFont="1" applyFill="1" applyBorder="1" applyAlignment="1">
      <alignment horizontal="right"/>
    </xf>
    <xf numFmtId="0" fontId="13" fillId="33" borderId="16" xfId="0" applyFont="1" applyFill="1" applyBorder="1" applyAlignment="1">
      <alignment horizontal="left"/>
    </xf>
    <xf numFmtId="0" fontId="10" fillId="33" borderId="11" xfId="59" applyFont="1" applyFill="1" applyBorder="1">
      <alignment/>
      <protection/>
    </xf>
    <xf numFmtId="0" fontId="0" fillId="33" borderId="0" xfId="0" applyFill="1" applyBorder="1" applyAlignment="1">
      <alignment/>
    </xf>
    <xf numFmtId="0" fontId="11" fillId="33" borderId="25" xfId="59" applyFont="1" applyFill="1" applyBorder="1">
      <alignment/>
      <protection/>
    </xf>
    <xf numFmtId="0" fontId="0" fillId="33" borderId="18" xfId="0" applyFill="1" applyBorder="1" applyAlignment="1">
      <alignment/>
    </xf>
    <xf numFmtId="0" fontId="11" fillId="33" borderId="19" xfId="59" applyFont="1" applyFill="1" applyBorder="1" applyAlignment="1">
      <alignment/>
      <protection/>
    </xf>
    <xf numFmtId="0" fontId="13" fillId="33" borderId="19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13" fillId="33" borderId="19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168" fontId="13" fillId="33" borderId="21" xfId="0" applyNumberFormat="1" applyFont="1" applyFill="1" applyBorder="1" applyAlignment="1">
      <alignment horizontal="right"/>
    </xf>
    <xf numFmtId="0" fontId="29" fillId="33" borderId="19" xfId="0" applyFont="1" applyFill="1" applyBorder="1" applyAlignment="1">
      <alignment/>
    </xf>
    <xf numFmtId="39" fontId="5" fillId="33" borderId="22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178" fontId="0" fillId="33" borderId="26" xfId="0" applyNumberFormat="1" applyFill="1" applyBorder="1" applyAlignment="1">
      <alignment/>
    </xf>
    <xf numFmtId="178" fontId="0" fillId="33" borderId="27" xfId="0" applyNumberFormat="1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33" borderId="0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13" fillId="33" borderId="12" xfId="0" applyFont="1" applyFill="1" applyBorder="1" applyAlignment="1">
      <alignment horizontal="right" vertical="center"/>
    </xf>
    <xf numFmtId="0" fontId="13" fillId="33" borderId="16" xfId="0" applyFont="1" applyFill="1" applyBorder="1" applyAlignment="1">
      <alignment horizontal="right" vertical="center"/>
    </xf>
    <xf numFmtId="0" fontId="13" fillId="33" borderId="20" xfId="0" applyFont="1" applyFill="1" applyBorder="1" applyAlignment="1">
      <alignment horizontal="right"/>
    </xf>
    <xf numFmtId="41" fontId="14" fillId="33" borderId="14" xfId="0" applyNumberFormat="1" applyFont="1" applyFill="1" applyBorder="1" applyAlignment="1">
      <alignment horizontal="center" vertical="top"/>
    </xf>
    <xf numFmtId="41" fontId="14" fillId="33" borderId="23" xfId="0" applyNumberFormat="1" applyFont="1" applyFill="1" applyBorder="1" applyAlignment="1">
      <alignment horizontal="center" vertical="top"/>
    </xf>
    <xf numFmtId="0" fontId="14" fillId="33" borderId="25" xfId="0" applyFont="1" applyFill="1" applyBorder="1" applyAlignment="1">
      <alignment horizontal="center" vertical="top"/>
    </xf>
    <xf numFmtId="0" fontId="1" fillId="34" borderId="15" xfId="0" applyFont="1" applyFill="1" applyBorder="1" applyAlignment="1">
      <alignment horizontal="left" vertical="top"/>
    </xf>
    <xf numFmtId="0" fontId="0" fillId="34" borderId="10" xfId="0" applyFill="1" applyBorder="1" applyAlignment="1">
      <alignment horizontal="left"/>
    </xf>
    <xf numFmtId="0" fontId="1" fillId="34" borderId="18" xfId="0" applyFont="1" applyFill="1" applyBorder="1" applyAlignment="1">
      <alignment horizontal="left" vertical="top"/>
    </xf>
    <xf numFmtId="0" fontId="1" fillId="34" borderId="14" xfId="0" applyFont="1" applyFill="1" applyBorder="1" applyAlignment="1">
      <alignment horizontal="left" vertical="top"/>
    </xf>
    <xf numFmtId="38" fontId="0" fillId="33" borderId="22" xfId="0" applyNumberFormat="1" applyFill="1" applyBorder="1" applyAlignment="1">
      <alignment/>
    </xf>
    <xf numFmtId="38" fontId="0" fillId="33" borderId="22" xfId="0" applyNumberFormat="1" applyFill="1" applyBorder="1" applyAlignment="1">
      <alignment/>
    </xf>
    <xf numFmtId="10" fontId="0" fillId="33" borderId="12" xfId="0" applyNumberFormat="1" applyFill="1" applyBorder="1" applyAlignment="1">
      <alignment/>
    </xf>
    <xf numFmtId="37" fontId="0" fillId="33" borderId="22" xfId="0" applyNumberFormat="1" applyFill="1" applyBorder="1" applyAlignment="1">
      <alignment/>
    </xf>
    <xf numFmtId="0" fontId="13" fillId="33" borderId="0" xfId="0" applyFont="1" applyFill="1" applyBorder="1" applyAlignment="1">
      <alignment horizontal="right" vertical="center"/>
    </xf>
    <xf numFmtId="0" fontId="0" fillId="33" borderId="28" xfId="0" applyFill="1" applyBorder="1" applyAlignment="1">
      <alignment horizontal="left" vertical="center"/>
    </xf>
    <xf numFmtId="0" fontId="23" fillId="33" borderId="24" xfId="0" applyFont="1" applyFill="1" applyBorder="1" applyAlignment="1">
      <alignment horizontal="left"/>
    </xf>
    <xf numFmtId="0" fontId="23" fillId="33" borderId="16" xfId="0" applyFont="1" applyFill="1" applyBorder="1" applyAlignment="1">
      <alignment horizontal="left"/>
    </xf>
    <xf numFmtId="39" fontId="13" fillId="33" borderId="13" xfId="59" applyNumberFormat="1" applyFont="1" applyFill="1" applyBorder="1" quotePrefix="1">
      <alignment/>
      <protection/>
    </xf>
    <xf numFmtId="39" fontId="13" fillId="0" borderId="0" xfId="59" applyNumberFormat="1" applyFont="1" applyFill="1" applyBorder="1" quotePrefix="1">
      <alignment/>
      <protection/>
    </xf>
    <xf numFmtId="0" fontId="26" fillId="0" borderId="0" xfId="59" applyFont="1" applyBorder="1">
      <alignment/>
      <protection/>
    </xf>
    <xf numFmtId="0" fontId="27" fillId="0" borderId="0" xfId="59" applyFont="1" applyBorder="1">
      <alignment/>
      <protection/>
    </xf>
    <xf numFmtId="0" fontId="26" fillId="0" borderId="10" xfId="59" applyFont="1" applyBorder="1">
      <alignment/>
      <protection/>
    </xf>
    <xf numFmtId="0" fontId="26" fillId="0" borderId="11" xfId="59" applyFont="1" applyBorder="1">
      <alignment/>
      <protection/>
    </xf>
    <xf numFmtId="0" fontId="27" fillId="0" borderId="20" xfId="59" applyFont="1" applyBorder="1">
      <alignment/>
      <protection/>
    </xf>
    <xf numFmtId="0" fontId="26" fillId="0" borderId="14" xfId="59" applyFont="1" applyBorder="1">
      <alignment/>
      <protection/>
    </xf>
    <xf numFmtId="0" fontId="7" fillId="33" borderId="12" xfId="0" applyFont="1" applyFill="1" applyBorder="1" applyAlignment="1">
      <alignment/>
    </xf>
    <xf numFmtId="168" fontId="7" fillId="33" borderId="16" xfId="0" applyNumberFormat="1" applyFont="1" applyFill="1" applyBorder="1" applyAlignment="1">
      <alignment horizontal="right"/>
    </xf>
    <xf numFmtId="0" fontId="7" fillId="33" borderId="20" xfId="0" applyFont="1" applyFill="1" applyBorder="1" applyAlignment="1">
      <alignment horizontal="right"/>
    </xf>
    <xf numFmtId="0" fontId="12" fillId="33" borderId="19" xfId="0" applyFont="1" applyFill="1" applyBorder="1" applyAlignment="1">
      <alignment horizontal="left" vertical="top"/>
    </xf>
    <xf numFmtId="3" fontId="0" fillId="33" borderId="22" xfId="0" applyNumberFormat="1" applyFont="1" applyFill="1" applyBorder="1" applyAlignment="1">
      <alignment horizontal="right"/>
    </xf>
    <xf numFmtId="37" fontId="0" fillId="33" borderId="22" xfId="0" applyNumberFormat="1" applyFont="1" applyFill="1" applyBorder="1" applyAlignment="1">
      <alignment horizontal="right"/>
    </xf>
    <xf numFmtId="37" fontId="9" fillId="33" borderId="22" xfId="59" applyNumberFormat="1" applyFont="1" applyFill="1" applyBorder="1" applyAlignment="1">
      <alignment horizontal="right"/>
      <protection/>
    </xf>
    <xf numFmtId="37" fontId="0" fillId="33" borderId="22" xfId="0" applyNumberFormat="1" applyFont="1" applyFill="1" applyBorder="1" applyAlignment="1">
      <alignment horizontal="right" vertical="center"/>
    </xf>
    <xf numFmtId="37" fontId="0" fillId="33" borderId="22" xfId="0" applyNumberFormat="1" applyFont="1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38" fontId="0" fillId="33" borderId="22" xfId="0" applyNumberFormat="1" applyFont="1" applyFill="1" applyBorder="1" applyAlignment="1">
      <alignment/>
    </xf>
    <xf numFmtId="37" fontId="0" fillId="33" borderId="22" xfId="44" applyNumberFormat="1" applyFont="1" applyFill="1" applyBorder="1" applyAlignment="1">
      <alignment vertical="top"/>
    </xf>
    <xf numFmtId="0" fontId="0" fillId="34" borderId="23" xfId="0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165" fontId="7" fillId="33" borderId="23" xfId="42" applyNumberFormat="1" applyFont="1" applyFill="1" applyBorder="1" applyAlignment="1" applyProtection="1">
      <alignment horizontal="center" wrapText="1"/>
      <protection/>
    </xf>
    <xf numFmtId="39" fontId="4" fillId="33" borderId="22" xfId="42" applyNumberFormat="1" applyFont="1" applyFill="1" applyBorder="1" applyAlignment="1">
      <alignment horizontal="center"/>
    </xf>
    <xf numFmtId="37" fontId="4" fillId="33" borderId="22" xfId="42" applyNumberFormat="1" applyFont="1" applyFill="1" applyBorder="1" applyAlignment="1">
      <alignment horizontal="right"/>
    </xf>
    <xf numFmtId="37" fontId="4" fillId="33" borderId="13" xfId="42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39" fontId="4" fillId="0" borderId="29" xfId="42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/>
    </xf>
    <xf numFmtId="0" fontId="4" fillId="0" borderId="31" xfId="0" applyFont="1" applyFill="1" applyBorder="1" applyAlignment="1">
      <alignment/>
    </xf>
    <xf numFmtId="37" fontId="4" fillId="0" borderId="31" xfId="42" applyNumberFormat="1" applyFont="1" applyFill="1" applyBorder="1" applyAlignment="1">
      <alignment horizontal="right"/>
    </xf>
    <xf numFmtId="0" fontId="4" fillId="35" borderId="31" xfId="0" applyFont="1" applyFill="1" applyBorder="1" applyAlignment="1">
      <alignment horizontal="center"/>
    </xf>
    <xf numFmtId="0" fontId="4" fillId="35" borderId="31" xfId="0" applyFont="1" applyFill="1" applyBorder="1" applyAlignment="1" quotePrefix="1">
      <alignment horizontal="center"/>
    </xf>
    <xf numFmtId="0" fontId="4" fillId="35" borderId="31" xfId="0" applyFont="1" applyFill="1" applyBorder="1" applyAlignment="1">
      <alignment/>
    </xf>
    <xf numFmtId="38" fontId="4" fillId="35" borderId="31" xfId="0" applyNumberFormat="1" applyFont="1" applyFill="1" applyBorder="1" applyAlignment="1">
      <alignment/>
    </xf>
    <xf numFmtId="168" fontId="4" fillId="0" borderId="29" xfId="0" applyNumberFormat="1" applyFont="1" applyFill="1" applyBorder="1" applyAlignment="1">
      <alignment horizontal="center"/>
    </xf>
    <xf numFmtId="38" fontId="4" fillId="35" borderId="32" xfId="0" applyNumberFormat="1" applyFont="1" applyFill="1" applyBorder="1" applyAlignment="1">
      <alignment/>
    </xf>
    <xf numFmtId="38" fontId="4" fillId="0" borderId="31" xfId="0" applyNumberFormat="1" applyFont="1" applyFill="1" applyBorder="1" applyAlignment="1">
      <alignment/>
    </xf>
    <xf numFmtId="0" fontId="4" fillId="35" borderId="29" xfId="0" applyFont="1" applyFill="1" applyBorder="1" applyAlignment="1">
      <alignment horizontal="center"/>
    </xf>
    <xf numFmtId="38" fontId="4" fillId="35" borderId="33" xfId="0" applyNumberFormat="1" applyFont="1" applyFill="1" applyBorder="1" applyAlignment="1">
      <alignment/>
    </xf>
    <xf numFmtId="0" fontId="4" fillId="0" borderId="31" xfId="0" applyFont="1" applyFill="1" applyBorder="1" applyAlignment="1" quotePrefix="1">
      <alignment horizontal="center"/>
    </xf>
    <xf numFmtId="165" fontId="4" fillId="0" borderId="31" xfId="42" applyNumberFormat="1" applyFont="1" applyFill="1" applyBorder="1" applyAlignment="1">
      <alignment/>
    </xf>
    <xf numFmtId="165" fontId="4" fillId="0" borderId="31" xfId="42" applyNumberFormat="1" applyFont="1" applyFill="1" applyBorder="1" applyAlignment="1" applyProtection="1">
      <alignment horizontal="right"/>
      <protection/>
    </xf>
    <xf numFmtId="38" fontId="4" fillId="0" borderId="32" xfId="0" applyNumberFormat="1" applyFont="1" applyFill="1" applyBorder="1" applyAlignment="1">
      <alignment/>
    </xf>
    <xf numFmtId="165" fontId="7" fillId="33" borderId="21" xfId="42" applyNumberFormat="1" applyFont="1" applyFill="1" applyBorder="1" applyAlignment="1" applyProtection="1">
      <alignment horizontal="center" wrapText="1"/>
      <protection/>
    </xf>
    <xf numFmtId="43" fontId="7" fillId="33" borderId="23" xfId="42" applyFont="1" applyFill="1" applyBorder="1" applyAlignment="1" applyProtection="1">
      <alignment horizontal="center"/>
      <protection/>
    </xf>
    <xf numFmtId="0" fontId="7" fillId="33" borderId="21" xfId="0" applyFont="1" applyFill="1" applyBorder="1" applyAlignment="1">
      <alignment horizontal="center"/>
    </xf>
    <xf numFmtId="43" fontId="7" fillId="33" borderId="21" xfId="42" applyFont="1" applyFill="1" applyBorder="1" applyAlignment="1" applyProtection="1">
      <alignment horizontal="center"/>
      <protection/>
    </xf>
    <xf numFmtId="165" fontId="7" fillId="33" borderId="21" xfId="42" applyNumberFormat="1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quotePrefix="1">
      <alignment horizontal="center"/>
    </xf>
    <xf numFmtId="49" fontId="7" fillId="0" borderId="12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168" fontId="7" fillId="0" borderId="12" xfId="0" applyNumberFormat="1" applyFont="1" applyFill="1" applyBorder="1" applyAlignment="1">
      <alignment horizontal="right"/>
    </xf>
    <xf numFmtId="39" fontId="7" fillId="0" borderId="12" xfId="42" applyNumberFormat="1" applyFont="1" applyFill="1" applyBorder="1" applyAlignment="1">
      <alignment horizontal="center"/>
    </xf>
    <xf numFmtId="37" fontId="7" fillId="0" borderId="12" xfId="42" applyNumberFormat="1" applyFont="1" applyFill="1" applyBorder="1" applyAlignment="1">
      <alignment horizontal="right"/>
    </xf>
    <xf numFmtId="0" fontId="4" fillId="35" borderId="3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left"/>
    </xf>
    <xf numFmtId="165" fontId="4" fillId="0" borderId="32" xfId="42" applyNumberFormat="1" applyFont="1" applyFill="1" applyBorder="1" applyAlignment="1" applyProtection="1">
      <alignment horizontal="right"/>
      <protection/>
    </xf>
    <xf numFmtId="0" fontId="4" fillId="0" borderId="30" xfId="0" applyFont="1" applyFill="1" applyBorder="1" applyAlignment="1">
      <alignment horizontal="left"/>
    </xf>
    <xf numFmtId="37" fontId="4" fillId="0" borderId="32" xfId="0" applyNumberFormat="1" applyFont="1" applyFill="1" applyBorder="1" applyAlignment="1">
      <alignment/>
    </xf>
    <xf numFmtId="39" fontId="7" fillId="33" borderId="25" xfId="0" applyNumberFormat="1" applyFont="1" applyFill="1" applyBorder="1" applyAlignment="1">
      <alignment vertical="top"/>
    </xf>
    <xf numFmtId="0" fontId="0" fillId="33" borderId="13" xfId="0" applyFill="1" applyBorder="1" applyAlignment="1">
      <alignment/>
    </xf>
    <xf numFmtId="39" fontId="7" fillId="34" borderId="13" xfId="0" applyNumberFormat="1" applyFont="1" applyFill="1" applyBorder="1" applyAlignment="1">
      <alignment vertical="top"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39" fontId="13" fillId="33" borderId="22" xfId="59" applyNumberFormat="1" applyFont="1" applyFill="1" applyBorder="1" applyAlignment="1" applyProtection="1">
      <alignment horizontal="right"/>
      <protection/>
    </xf>
    <xf numFmtId="0" fontId="7" fillId="34" borderId="24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left"/>
    </xf>
    <xf numFmtId="49" fontId="7" fillId="34" borderId="16" xfId="0" applyNumberFormat="1" applyFont="1" applyFill="1" applyBorder="1" applyAlignment="1">
      <alignment horizontal="left"/>
    </xf>
    <xf numFmtId="0" fontId="7" fillId="34" borderId="16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7" fillId="34" borderId="0" xfId="0" applyFont="1" applyFill="1" applyBorder="1" applyAlignment="1">
      <alignment/>
    </xf>
    <xf numFmtId="168" fontId="7" fillId="34" borderId="16" xfId="0" applyNumberFormat="1" applyFont="1" applyFill="1" applyBorder="1" applyAlignment="1">
      <alignment horizontal="right"/>
    </xf>
    <xf numFmtId="39" fontId="4" fillId="34" borderId="16" xfId="42" applyNumberFormat="1" applyFont="1" applyFill="1" applyBorder="1" applyAlignment="1">
      <alignment horizontal="center"/>
    </xf>
    <xf numFmtId="37" fontId="4" fillId="34" borderId="16" xfId="42" applyNumberFormat="1" applyFont="1" applyFill="1" applyBorder="1" applyAlignment="1">
      <alignment horizontal="right"/>
    </xf>
    <xf numFmtId="37" fontId="4" fillId="34" borderId="15" xfId="42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horizontal="left"/>
    </xf>
    <xf numFmtId="0" fontId="7" fillId="34" borderId="20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left"/>
    </xf>
    <xf numFmtId="49" fontId="7" fillId="34" borderId="20" xfId="0" applyNumberFormat="1" applyFont="1" applyFill="1" applyBorder="1" applyAlignment="1">
      <alignment horizontal="left"/>
    </xf>
    <xf numFmtId="0" fontId="7" fillId="34" borderId="20" xfId="0" applyFont="1" applyFill="1" applyBorder="1" applyAlignment="1">
      <alignment/>
    </xf>
    <xf numFmtId="168" fontId="7" fillId="34" borderId="20" xfId="0" applyNumberFormat="1" applyFont="1" applyFill="1" applyBorder="1" applyAlignment="1">
      <alignment horizontal="right"/>
    </xf>
    <xf numFmtId="39" fontId="4" fillId="34" borderId="20" xfId="42" applyNumberFormat="1" applyFont="1" applyFill="1" applyBorder="1" applyAlignment="1">
      <alignment horizontal="center"/>
    </xf>
    <xf numFmtId="37" fontId="4" fillId="34" borderId="20" xfId="42" applyNumberFormat="1" applyFont="1" applyFill="1" applyBorder="1" applyAlignment="1">
      <alignment horizontal="right"/>
    </xf>
    <xf numFmtId="37" fontId="4" fillId="34" borderId="14" xfId="42" applyNumberFormat="1" applyFont="1" applyFill="1" applyBorder="1" applyAlignment="1">
      <alignment horizontal="right"/>
    </xf>
    <xf numFmtId="0" fontId="0" fillId="36" borderId="24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5" xfId="0" applyFill="1" applyBorder="1" applyAlignment="1">
      <alignment/>
    </xf>
    <xf numFmtId="0" fontId="0" fillId="33" borderId="35" xfId="0" applyFill="1" applyBorder="1" applyAlignment="1">
      <alignment/>
    </xf>
    <xf numFmtId="178" fontId="0" fillId="33" borderId="36" xfId="0" applyNumberFormat="1" applyFill="1" applyBorder="1" applyAlignment="1">
      <alignment/>
    </xf>
    <xf numFmtId="0" fontId="12" fillId="0" borderId="20" xfId="59" applyFont="1" applyBorder="1" applyAlignment="1">
      <alignment horizontal="center"/>
      <protection/>
    </xf>
    <xf numFmtId="5" fontId="11" fillId="0" borderId="24" xfId="59" applyNumberFormat="1" applyFont="1" applyFill="1" applyBorder="1" applyProtection="1">
      <alignment/>
      <protection/>
    </xf>
    <xf numFmtId="5" fontId="11" fillId="0" borderId="16" xfId="59" applyNumberFormat="1" applyFont="1" applyFill="1" applyBorder="1" applyProtection="1">
      <alignment/>
      <protection/>
    </xf>
    <xf numFmtId="5" fontId="11" fillId="0" borderId="15" xfId="59" applyNumberFormat="1" applyFont="1" applyFill="1" applyBorder="1" applyProtection="1">
      <alignment/>
      <protection/>
    </xf>
    <xf numFmtId="0" fontId="32" fillId="34" borderId="37" xfId="58" applyFont="1" applyFill="1" applyBorder="1" applyAlignment="1">
      <alignment horizontal="center"/>
      <protection/>
    </xf>
    <xf numFmtId="0" fontId="32" fillId="34" borderId="38" xfId="58" applyFont="1" applyFill="1" applyBorder="1" applyAlignment="1">
      <alignment horizontal="center"/>
      <protection/>
    </xf>
    <xf numFmtId="0" fontId="0" fillId="37" borderId="0" xfId="0" applyFill="1" applyBorder="1" applyAlignment="1">
      <alignment/>
    </xf>
    <xf numFmtId="178" fontId="0" fillId="37" borderId="18" xfId="0" applyNumberFormat="1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39" fontId="13" fillId="34" borderId="16" xfId="59" applyNumberFormat="1" applyFont="1" applyFill="1" applyBorder="1">
      <alignment/>
      <protection/>
    </xf>
    <xf numFmtId="39" fontId="13" fillId="34" borderId="15" xfId="59" applyNumberFormat="1" applyFont="1" applyFill="1" applyBorder="1">
      <alignment/>
      <protection/>
    </xf>
    <xf numFmtId="39" fontId="11" fillId="34" borderId="10" xfId="59" applyNumberFormat="1" applyFont="1" applyFill="1" applyBorder="1">
      <alignment/>
      <protection/>
    </xf>
    <xf numFmtId="39" fontId="13" fillId="34" borderId="18" xfId="59" applyNumberFormat="1" applyFont="1" applyFill="1" applyBorder="1">
      <alignment/>
      <protection/>
    </xf>
    <xf numFmtId="39" fontId="11" fillId="34" borderId="11" xfId="59" applyNumberFormat="1" applyFont="1" applyFill="1" applyBorder="1">
      <alignment/>
      <protection/>
    </xf>
    <xf numFmtId="39" fontId="13" fillId="34" borderId="14" xfId="59" applyNumberFormat="1" applyFont="1" applyFill="1" applyBorder="1">
      <alignment/>
      <protection/>
    </xf>
    <xf numFmtId="39" fontId="13" fillId="33" borderId="22" xfId="59" applyNumberFormat="1" applyFont="1" applyFill="1" applyBorder="1" applyAlignment="1" applyProtection="1" quotePrefix="1">
      <alignment horizontal="right"/>
      <protection/>
    </xf>
    <xf numFmtId="39" fontId="13" fillId="33" borderId="24" xfId="59" applyNumberFormat="1" applyFont="1" applyFill="1" applyBorder="1" applyAlignment="1" applyProtection="1">
      <alignment horizontal="right"/>
      <protection/>
    </xf>
    <xf numFmtId="178" fontId="0" fillId="33" borderId="18" xfId="0" applyNumberFormat="1" applyFill="1" applyBorder="1" applyAlignment="1">
      <alignment/>
    </xf>
    <xf numFmtId="0" fontId="32" fillId="38" borderId="41" xfId="58" applyFont="1" applyFill="1" applyBorder="1" applyAlignment="1">
      <alignment horizontal="center"/>
      <protection/>
    </xf>
    <xf numFmtId="0" fontId="32" fillId="38" borderId="42" xfId="58" applyFont="1" applyFill="1" applyBorder="1" applyAlignment="1">
      <alignment horizontal="center"/>
      <protection/>
    </xf>
    <xf numFmtId="0" fontId="13" fillId="33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32" fillId="0" borderId="0" xfId="58" applyFont="1" applyFill="1" applyBorder="1" applyAlignment="1">
      <alignment horizontal="center"/>
      <protection/>
    </xf>
    <xf numFmtId="178" fontId="32" fillId="0" borderId="0" xfId="58" applyNumberFormat="1" applyFont="1" applyFill="1" applyBorder="1" applyAlignment="1">
      <alignment horizontal="right" wrapText="1"/>
      <protection/>
    </xf>
    <xf numFmtId="0" fontId="11" fillId="33" borderId="13" xfId="59" applyFont="1" applyFill="1" applyBorder="1" applyAlignment="1">
      <alignment horizontal="right"/>
      <protection/>
    </xf>
    <xf numFmtId="39" fontId="13" fillId="33" borderId="14" xfId="59" applyNumberFormat="1" applyFont="1" applyFill="1" applyBorder="1">
      <alignment/>
      <protection/>
    </xf>
    <xf numFmtId="178" fontId="0" fillId="33" borderId="0" xfId="0" applyNumberFormat="1" applyFill="1" applyBorder="1" applyAlignment="1">
      <alignment horizontal="left" vertical="center"/>
    </xf>
    <xf numFmtId="37" fontId="13" fillId="33" borderId="13" xfId="44" applyNumberFormat="1" applyFont="1" applyFill="1" applyBorder="1" applyAlignment="1">
      <alignment vertical="center"/>
    </xf>
    <xf numFmtId="0" fontId="13" fillId="34" borderId="24" xfId="0" applyFont="1" applyFill="1" applyBorder="1" applyAlignment="1">
      <alignment horizontal="left" vertical="center"/>
    </xf>
    <xf numFmtId="0" fontId="12" fillId="34" borderId="15" xfId="0" applyFont="1" applyFill="1" applyBorder="1" applyAlignment="1">
      <alignment horizontal="left" vertical="center"/>
    </xf>
    <xf numFmtId="37" fontId="13" fillId="33" borderId="22" xfId="44" applyNumberFormat="1" applyFont="1" applyFill="1" applyBorder="1" applyAlignment="1">
      <alignment vertical="center"/>
    </xf>
    <xf numFmtId="0" fontId="13" fillId="34" borderId="10" xfId="0" applyFont="1" applyFill="1" applyBorder="1" applyAlignment="1">
      <alignment horizontal="left" vertical="center"/>
    </xf>
    <xf numFmtId="0" fontId="12" fillId="34" borderId="18" xfId="0" applyFont="1" applyFill="1" applyBorder="1" applyAlignment="1">
      <alignment horizontal="left" vertical="center"/>
    </xf>
    <xf numFmtId="0" fontId="13" fillId="34" borderId="11" xfId="0" applyFont="1" applyFill="1" applyBorder="1" applyAlignment="1">
      <alignment horizontal="left" vertical="center"/>
    </xf>
    <xf numFmtId="0" fontId="12" fillId="34" borderId="14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center"/>
    </xf>
    <xf numFmtId="0" fontId="4" fillId="0" borderId="44" xfId="0" applyFont="1" applyFill="1" applyBorder="1" applyAlignment="1" quotePrefix="1">
      <alignment horizontal="center"/>
    </xf>
    <xf numFmtId="0" fontId="4" fillId="0" borderId="44" xfId="0" applyFont="1" applyFill="1" applyBorder="1" applyAlignment="1">
      <alignment horizontal="left"/>
    </xf>
    <xf numFmtId="0" fontId="4" fillId="35" borderId="44" xfId="0" applyFont="1" applyFill="1" applyBorder="1" applyAlignment="1">
      <alignment horizontal="center"/>
    </xf>
    <xf numFmtId="168" fontId="4" fillId="0" borderId="45" xfId="0" applyNumberFormat="1" applyFont="1" applyFill="1" applyBorder="1" applyAlignment="1">
      <alignment horizontal="center"/>
    </xf>
    <xf numFmtId="39" fontId="4" fillId="0" borderId="45" xfId="42" applyNumberFormat="1" applyFont="1" applyFill="1" applyBorder="1" applyAlignment="1">
      <alignment horizontal="center"/>
    </xf>
    <xf numFmtId="165" fontId="4" fillId="0" borderId="44" xfId="42" applyNumberFormat="1" applyFont="1" applyFill="1" applyBorder="1" applyAlignment="1" applyProtection="1">
      <alignment horizontal="right"/>
      <protection/>
    </xf>
    <xf numFmtId="37" fontId="4" fillId="0" borderId="46" xfId="0" applyNumberFormat="1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39" fontId="4" fillId="0" borderId="0" xfId="0" applyNumberFormat="1" applyFont="1" applyAlignment="1">
      <alignment/>
    </xf>
    <xf numFmtId="0" fontId="32" fillId="34" borderId="37" xfId="57" applyFont="1" applyFill="1" applyBorder="1" applyAlignment="1">
      <alignment horizontal="center"/>
      <protection/>
    </xf>
    <xf numFmtId="168" fontId="13" fillId="0" borderId="22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9" fontId="21" fillId="33" borderId="21" xfId="0" applyNumberFormat="1" applyFont="1" applyFill="1" applyBorder="1" applyAlignment="1">
      <alignment horizontal="center" wrapText="1"/>
    </xf>
    <xf numFmtId="168" fontId="7" fillId="33" borderId="23" xfId="0" applyNumberFormat="1" applyFont="1" applyFill="1" applyBorder="1" applyAlignment="1">
      <alignment horizontal="center"/>
    </xf>
    <xf numFmtId="168" fontId="7" fillId="33" borderId="22" xfId="0" applyNumberFormat="1" applyFont="1" applyFill="1" applyBorder="1" applyAlignment="1">
      <alignment horizontal="center"/>
    </xf>
    <xf numFmtId="0" fontId="10" fillId="33" borderId="23" xfId="59" applyFont="1" applyFill="1" applyBorder="1" applyAlignment="1">
      <alignment horizontal="center" wrapText="1"/>
      <protection/>
    </xf>
    <xf numFmtId="0" fontId="10" fillId="33" borderId="15" xfId="59" applyFont="1" applyFill="1" applyBorder="1" applyAlignment="1">
      <alignment horizontal="center" wrapText="1"/>
      <protection/>
    </xf>
    <xf numFmtId="0" fontId="13" fillId="33" borderId="47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3" borderId="15" xfId="0" applyFont="1" applyFill="1" applyBorder="1" applyAlignment="1">
      <alignment horizontal="center"/>
    </xf>
    <xf numFmtId="168" fontId="8" fillId="0" borderId="0" xfId="59" applyNumberFormat="1" applyFont="1" applyBorder="1">
      <alignment/>
      <protection/>
    </xf>
    <xf numFmtId="0" fontId="8" fillId="0" borderId="0" xfId="59" applyNumberFormat="1" applyFont="1" applyBorder="1">
      <alignment/>
      <protection/>
    </xf>
    <xf numFmtId="37" fontId="4" fillId="33" borderId="23" xfId="42" applyNumberFormat="1" applyFont="1" applyFill="1" applyBorder="1" applyAlignment="1">
      <alignment horizontal="right"/>
    </xf>
    <xf numFmtId="168" fontId="7" fillId="34" borderId="0" xfId="0" applyNumberFormat="1" applyFont="1" applyFill="1" applyBorder="1" applyAlignment="1">
      <alignment horizontal="right"/>
    </xf>
    <xf numFmtId="39" fontId="4" fillId="34" borderId="0" xfId="42" applyNumberFormat="1" applyFont="1" applyFill="1" applyBorder="1" applyAlignment="1">
      <alignment horizontal="center"/>
    </xf>
    <xf numFmtId="37" fontId="4" fillId="34" borderId="0" xfId="42" applyNumberFormat="1" applyFon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182" fontId="0" fillId="33" borderId="0" xfId="0" applyNumberFormat="1" applyFill="1" applyBorder="1" applyAlignment="1">
      <alignment horizontal="left" vertical="center"/>
    </xf>
    <xf numFmtId="0" fontId="32" fillId="34" borderId="48" xfId="57" applyFont="1" applyFill="1" applyBorder="1" applyAlignment="1">
      <alignment horizontal="center"/>
      <protection/>
    </xf>
    <xf numFmtId="0" fontId="32" fillId="34" borderId="49" xfId="60" applyFont="1" applyFill="1" applyBorder="1" applyAlignment="1">
      <alignment horizontal="center"/>
      <protection/>
    </xf>
    <xf numFmtId="0" fontId="13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13" fillId="0" borderId="21" xfId="0" applyFont="1" applyBorder="1" applyAlignment="1" applyProtection="1">
      <alignment horizontal="center"/>
      <protection locked="0"/>
    </xf>
    <xf numFmtId="168" fontId="13" fillId="0" borderId="23" xfId="0" applyNumberFormat="1" applyFont="1" applyBorder="1" applyAlignment="1" applyProtection="1">
      <alignment horizontal="center"/>
      <protection locked="0"/>
    </xf>
    <xf numFmtId="168" fontId="13" fillId="0" borderId="22" xfId="0" applyNumberFormat="1" applyFont="1" applyFill="1" applyBorder="1" applyAlignment="1" applyProtection="1">
      <alignment horizontal="center"/>
      <protection locked="0"/>
    </xf>
    <xf numFmtId="10" fontId="11" fillId="0" borderId="22" xfId="59" applyNumberFormat="1" applyFont="1" applyBorder="1" applyAlignment="1" applyProtection="1">
      <alignment horizontal="center"/>
      <protection locked="0"/>
    </xf>
    <xf numFmtId="39" fontId="13" fillId="0" borderId="22" xfId="59" applyNumberFormat="1" applyFont="1" applyFill="1" applyBorder="1" applyProtection="1">
      <alignment/>
      <protection locked="0"/>
    </xf>
    <xf numFmtId="0" fontId="11" fillId="33" borderId="24" xfId="59" applyFont="1" applyFill="1" applyBorder="1" applyAlignment="1">
      <alignment horizontal="center"/>
      <protection/>
    </xf>
    <xf numFmtId="39" fontId="13" fillId="33" borderId="15" xfId="59" applyNumberFormat="1" applyFont="1" applyFill="1" applyBorder="1" applyProtection="1">
      <alignment/>
      <protection/>
    </xf>
    <xf numFmtId="0" fontId="11" fillId="33" borderId="11" xfId="59" applyFont="1" applyFill="1" applyBorder="1" applyAlignment="1">
      <alignment vertical="top" wrapText="1"/>
      <protection/>
    </xf>
    <xf numFmtId="0" fontId="9" fillId="34" borderId="19" xfId="59" applyFill="1" applyBorder="1">
      <alignment/>
      <protection/>
    </xf>
    <xf numFmtId="0" fontId="11" fillId="33" borderId="19" xfId="59" applyFont="1" applyFill="1" applyBorder="1" applyAlignment="1">
      <alignment horizontal="left" indent="5"/>
      <protection/>
    </xf>
    <xf numFmtId="0" fontId="11" fillId="33" borderId="19" xfId="59" applyFont="1" applyFill="1" applyBorder="1" applyAlignment="1">
      <alignment horizontal="left" indent="10"/>
      <protection/>
    </xf>
    <xf numFmtId="0" fontId="10" fillId="33" borderId="24" xfId="59" applyFont="1" applyFill="1" applyBorder="1" applyAlignment="1">
      <alignment horizontal="center"/>
      <protection/>
    </xf>
    <xf numFmtId="0" fontId="9" fillId="33" borderId="15" xfId="59" applyFill="1" applyBorder="1">
      <alignment/>
      <protection/>
    </xf>
    <xf numFmtId="39" fontId="13" fillId="33" borderId="23" xfId="59" applyNumberFormat="1" applyFont="1" applyFill="1" applyBorder="1" applyAlignment="1" applyProtection="1">
      <alignment horizontal="right"/>
      <protection/>
    </xf>
    <xf numFmtId="39" fontId="13" fillId="34" borderId="13" xfId="59" applyNumberFormat="1" applyFont="1" applyFill="1" applyBorder="1" applyAlignment="1" applyProtection="1" quotePrefix="1">
      <alignment horizontal="right"/>
      <protection/>
    </xf>
    <xf numFmtId="0" fontId="26" fillId="0" borderId="19" xfId="59" applyFont="1" applyBorder="1" applyAlignment="1" applyProtection="1">
      <alignment horizontal="center"/>
      <protection locked="0"/>
    </xf>
    <xf numFmtId="0" fontId="42" fillId="0" borderId="12" xfId="59" applyFont="1" applyBorder="1" applyProtection="1" quotePrefix="1">
      <alignment/>
      <protection locked="0"/>
    </xf>
    <xf numFmtId="0" fontId="22" fillId="0" borderId="12" xfId="59" applyFont="1" applyBorder="1" applyProtection="1">
      <alignment/>
      <protection locked="0"/>
    </xf>
    <xf numFmtId="0" fontId="26" fillId="0" borderId="13" xfId="59" applyFont="1" applyBorder="1" applyProtection="1">
      <alignment/>
      <protection locked="0"/>
    </xf>
    <xf numFmtId="167" fontId="13" fillId="0" borderId="22" xfId="0" applyNumberFormat="1" applyFont="1" applyFill="1" applyBorder="1" applyAlignment="1" applyProtection="1">
      <alignment horizontal="center"/>
      <protection locked="0"/>
    </xf>
    <xf numFmtId="167" fontId="13" fillId="0" borderId="23" xfId="0" applyNumberFormat="1" applyFont="1" applyFill="1" applyBorder="1" applyAlignment="1" applyProtection="1">
      <alignment horizontal="center"/>
      <protection locked="0"/>
    </xf>
    <xf numFmtId="167" fontId="11" fillId="0" borderId="22" xfId="59" applyNumberFormat="1" applyFont="1" applyBorder="1" applyAlignment="1" applyProtection="1">
      <alignment horizontal="center"/>
      <protection locked="0"/>
    </xf>
    <xf numFmtId="39" fontId="7" fillId="34" borderId="12" xfId="59" applyNumberFormat="1" applyFont="1" applyFill="1" applyBorder="1" applyProtection="1">
      <alignment/>
      <protection/>
    </xf>
    <xf numFmtId="39" fontId="7" fillId="34" borderId="14" xfId="59" applyNumberFormat="1" applyFont="1" applyFill="1" applyBorder="1" applyProtection="1">
      <alignment/>
      <protection/>
    </xf>
    <xf numFmtId="0" fontId="7" fillId="33" borderId="19" xfId="59" applyFont="1" applyFill="1" applyBorder="1" applyAlignment="1">
      <alignment horizontal="left"/>
      <protection/>
    </xf>
    <xf numFmtId="0" fontId="7" fillId="34" borderId="20" xfId="59" applyFont="1" applyFill="1" applyBorder="1" applyAlignment="1">
      <alignment horizontal="center"/>
      <protection/>
    </xf>
    <xf numFmtId="39" fontId="7" fillId="34" borderId="20" xfId="59" applyNumberFormat="1" applyFont="1" applyFill="1" applyBorder="1" applyProtection="1">
      <alignment/>
      <protection/>
    </xf>
    <xf numFmtId="5" fontId="10" fillId="0" borderId="0" xfId="59" applyNumberFormat="1" applyFont="1" applyBorder="1" applyAlignment="1" applyProtection="1">
      <alignment vertical="center"/>
      <protection/>
    </xf>
    <xf numFmtId="0" fontId="9" fillId="0" borderId="0" xfId="59" applyAlignment="1">
      <alignment vertical="center"/>
      <protection/>
    </xf>
    <xf numFmtId="0" fontId="9" fillId="0" borderId="0" xfId="59" applyBorder="1" applyAlignment="1">
      <alignment vertical="center"/>
      <protection/>
    </xf>
    <xf numFmtId="37" fontId="4" fillId="0" borderId="0" xfId="59" applyNumberFormat="1" applyFont="1" applyBorder="1" applyAlignment="1" applyProtection="1" quotePrefix="1">
      <alignment vertical="center"/>
      <protection/>
    </xf>
    <xf numFmtId="0" fontId="9" fillId="0" borderId="0" xfId="59" applyFont="1" applyAlignment="1">
      <alignment vertical="center"/>
      <protection/>
    </xf>
    <xf numFmtId="0" fontId="45" fillId="0" borderId="0" xfId="59" applyFont="1" applyBorder="1" applyAlignment="1">
      <alignment vertical="center" shrinkToFit="1"/>
      <protection/>
    </xf>
    <xf numFmtId="0" fontId="9" fillId="0" borderId="0" xfId="59" applyAlignment="1">
      <alignment vertical="center" shrinkToFit="1"/>
      <protection/>
    </xf>
    <xf numFmtId="0" fontId="9" fillId="0" borderId="0" xfId="59" applyFont="1" applyAlignment="1">
      <alignment vertical="center" shrinkToFit="1"/>
      <protection/>
    </xf>
    <xf numFmtId="0" fontId="45" fillId="0" borderId="0" xfId="59" applyFont="1" applyBorder="1" applyAlignment="1">
      <alignment vertical="center"/>
      <protection/>
    </xf>
    <xf numFmtId="0" fontId="4" fillId="0" borderId="0" xfId="59" applyFont="1" applyBorder="1" applyAlignment="1">
      <alignment vertical="center"/>
      <protection/>
    </xf>
    <xf numFmtId="0" fontId="8" fillId="0" borderId="0" xfId="59" applyFont="1" applyBorder="1" applyAlignment="1">
      <alignment vertical="center"/>
      <protection/>
    </xf>
    <xf numFmtId="0" fontId="7" fillId="34" borderId="19" xfId="59" applyFont="1" applyFill="1" applyBorder="1" applyAlignment="1">
      <alignment vertical="center"/>
      <protection/>
    </xf>
    <xf numFmtId="0" fontId="7" fillId="34" borderId="12" xfId="59" applyFont="1" applyFill="1" applyBorder="1" applyAlignment="1">
      <alignment vertical="center"/>
      <protection/>
    </xf>
    <xf numFmtId="0" fontId="10" fillId="0" borderId="0" xfId="59" applyFont="1" applyBorder="1" applyAlignment="1">
      <alignment vertical="center"/>
      <protection/>
    </xf>
    <xf numFmtId="5" fontId="8" fillId="0" borderId="0" xfId="59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39" fontId="7" fillId="34" borderId="21" xfId="0" applyNumberFormat="1" applyFont="1" applyFill="1" applyBorder="1" applyAlignment="1">
      <alignment vertical="top"/>
    </xf>
    <xf numFmtId="39" fontId="7" fillId="34" borderId="23" xfId="0" applyNumberFormat="1" applyFont="1" applyFill="1" applyBorder="1" applyAlignment="1">
      <alignment vertical="top"/>
    </xf>
    <xf numFmtId="39" fontId="7" fillId="34" borderId="25" xfId="0" applyNumberFormat="1" applyFont="1" applyFill="1" applyBorder="1" applyAlignment="1">
      <alignment vertical="top"/>
    </xf>
    <xf numFmtId="39" fontId="7" fillId="34" borderId="16" xfId="0" applyNumberFormat="1" applyFont="1" applyFill="1" applyBorder="1" applyAlignment="1">
      <alignment vertical="top"/>
    </xf>
    <xf numFmtId="39" fontId="7" fillId="33" borderId="0" xfId="0" applyNumberFormat="1" applyFont="1" applyFill="1" applyAlignment="1">
      <alignment/>
    </xf>
    <xf numFmtId="39" fontId="7" fillId="33" borderId="22" xfId="0" applyNumberFormat="1" applyFont="1" applyFill="1" applyBorder="1" applyAlignment="1">
      <alignment/>
    </xf>
    <xf numFmtId="37" fontId="2" fillId="0" borderId="0" xfId="0" applyNumberFormat="1" applyFont="1" applyAlignment="1">
      <alignment/>
    </xf>
    <xf numFmtId="0" fontId="7" fillId="33" borderId="13" xfId="0" applyFont="1" applyFill="1" applyBorder="1" applyAlignment="1">
      <alignment vertical="center" shrinkToFit="1"/>
    </xf>
    <xf numFmtId="0" fontId="0" fillId="33" borderId="13" xfId="0" applyFill="1" applyBorder="1" applyAlignment="1">
      <alignment/>
    </xf>
    <xf numFmtId="0" fontId="11" fillId="34" borderId="11" xfId="59" applyFont="1" applyFill="1" applyBorder="1">
      <alignment/>
      <protection/>
    </xf>
    <xf numFmtId="39" fontId="13" fillId="34" borderId="20" xfId="59" applyNumberFormat="1" applyFont="1" applyFill="1" applyBorder="1" applyProtection="1">
      <alignment/>
      <protection/>
    </xf>
    <xf numFmtId="39" fontId="13" fillId="34" borderId="10" xfId="59" applyNumberFormat="1" applyFont="1" applyFill="1" applyBorder="1" applyProtection="1">
      <alignment/>
      <protection locked="0"/>
    </xf>
    <xf numFmtId="39" fontId="13" fillId="34" borderId="18" xfId="59" applyNumberFormat="1" applyFont="1" applyFill="1" applyBorder="1" applyProtection="1">
      <alignment/>
      <protection locked="0"/>
    </xf>
    <xf numFmtId="0" fontId="11" fillId="33" borderId="19" xfId="0" applyFont="1" applyFill="1" applyBorder="1" applyAlignment="1">
      <alignment vertical="center"/>
    </xf>
    <xf numFmtId="0" fontId="11" fillId="33" borderId="19" xfId="0" applyFont="1" applyFill="1" applyBorder="1" applyAlignment="1">
      <alignment vertical="center" shrinkToFit="1"/>
    </xf>
    <xf numFmtId="0" fontId="11" fillId="33" borderId="19" xfId="0" applyFont="1" applyFill="1" applyBorder="1" applyAlignment="1">
      <alignment horizontal="left" vertical="top" wrapText="1"/>
    </xf>
    <xf numFmtId="0" fontId="9" fillId="34" borderId="13" xfId="59" applyFill="1" applyBorder="1">
      <alignment/>
      <protection/>
    </xf>
    <xf numFmtId="0" fontId="5" fillId="0" borderId="19" xfId="0" applyFont="1" applyBorder="1" applyAlignment="1">
      <alignment/>
    </xf>
    <xf numFmtId="0" fontId="18" fillId="0" borderId="12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34" borderId="0" xfId="0" applyFont="1" applyFill="1" applyAlignment="1">
      <alignment/>
    </xf>
    <xf numFmtId="0" fontId="4" fillId="34" borderId="23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0" fillId="0" borderId="13" xfId="0" applyBorder="1" applyAlignment="1">
      <alignment/>
    </xf>
    <xf numFmtId="0" fontId="4" fillId="34" borderId="25" xfId="0" applyFont="1" applyFill="1" applyBorder="1" applyAlignment="1">
      <alignment vertical="top" wrapText="1"/>
    </xf>
    <xf numFmtId="0" fontId="4" fillId="34" borderId="2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4" xfId="0" applyFill="1" applyBorder="1" applyAlignment="1">
      <alignment/>
    </xf>
    <xf numFmtId="0" fontId="7" fillId="33" borderId="22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7" fillId="33" borderId="24" xfId="0" applyFont="1" applyFill="1" applyBorder="1" applyAlignment="1" quotePrefix="1">
      <alignment horizontal="right"/>
    </xf>
    <xf numFmtId="0" fontId="7" fillId="33" borderId="12" xfId="0" applyFont="1" applyFill="1" applyBorder="1" applyAlignment="1" quotePrefix="1">
      <alignment horizontal="right"/>
    </xf>
    <xf numFmtId="0" fontId="13" fillId="33" borderId="22" xfId="0" applyFont="1" applyFill="1" applyBorder="1" applyAlignment="1">
      <alignment horizontal="center" vertical="center"/>
    </xf>
    <xf numFmtId="168" fontId="13" fillId="33" borderId="22" xfId="0" applyNumberFormat="1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168" fontId="13" fillId="33" borderId="23" xfId="0" applyNumberFormat="1" applyFont="1" applyFill="1" applyBorder="1" applyAlignment="1">
      <alignment horizontal="center" vertical="center"/>
    </xf>
    <xf numFmtId="0" fontId="32" fillId="0" borderId="50" xfId="60" applyFont="1" applyFill="1" applyBorder="1" applyAlignment="1">
      <alignment horizontal="left" wrapText="1"/>
      <protection/>
    </xf>
    <xf numFmtId="0" fontId="32" fillId="0" borderId="51" xfId="60" applyFont="1" applyFill="1" applyBorder="1" applyAlignment="1">
      <alignment/>
      <protection/>
    </xf>
    <xf numFmtId="178" fontId="32" fillId="0" borderId="51" xfId="60" applyNumberFormat="1" applyFont="1" applyFill="1" applyBorder="1" applyAlignment="1">
      <alignment horizontal="right" wrapText="1"/>
      <protection/>
    </xf>
    <xf numFmtId="7" fontId="32" fillId="0" borderId="51" xfId="61" applyNumberFormat="1" applyFont="1" applyFill="1" applyBorder="1" applyAlignment="1">
      <alignment horizontal="right"/>
      <protection/>
    </xf>
    <xf numFmtId="178" fontId="0" fillId="0" borderId="52" xfId="0" applyNumberFormat="1" applyBorder="1" applyAlignment="1">
      <alignment/>
    </xf>
    <xf numFmtId="0" fontId="32" fillId="0" borderId="30" xfId="60" applyFont="1" applyFill="1" applyBorder="1" applyAlignment="1">
      <alignment horizontal="left" wrapText="1"/>
      <protection/>
    </xf>
    <xf numFmtId="0" fontId="32" fillId="0" borderId="31" xfId="60" applyFont="1" applyFill="1" applyBorder="1" applyAlignment="1">
      <alignment/>
      <protection/>
    </xf>
    <xf numFmtId="178" fontId="32" fillId="0" borderId="31" xfId="60" applyNumberFormat="1" applyFont="1" applyFill="1" applyBorder="1" applyAlignment="1">
      <alignment horizontal="right" wrapText="1"/>
      <protection/>
    </xf>
    <xf numFmtId="7" fontId="32" fillId="0" borderId="31" xfId="61" applyNumberFormat="1" applyFont="1" applyFill="1" applyBorder="1" applyAlignment="1">
      <alignment horizontal="right"/>
      <protection/>
    </xf>
    <xf numFmtId="178" fontId="0" fillId="0" borderId="32" xfId="0" applyNumberFormat="1" applyBorder="1" applyAlignment="1">
      <alignment/>
    </xf>
    <xf numFmtId="0" fontId="48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39" fontId="21" fillId="33" borderId="21" xfId="0" applyNumberFormat="1" applyFont="1" applyFill="1" applyBorder="1" applyAlignment="1" quotePrefix="1">
      <alignment horizontal="center" wrapText="1"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32" fillId="0" borderId="43" xfId="60" applyFont="1" applyFill="1" applyBorder="1" applyAlignment="1">
      <alignment horizontal="left" wrapText="1"/>
      <protection/>
    </xf>
    <xf numFmtId="0" fontId="32" fillId="0" borderId="44" xfId="60" applyFont="1" applyFill="1" applyBorder="1" applyAlignment="1">
      <alignment/>
      <protection/>
    </xf>
    <xf numFmtId="178" fontId="32" fillId="0" borderId="44" xfId="60" applyNumberFormat="1" applyFont="1" applyFill="1" applyBorder="1" applyAlignment="1">
      <alignment horizontal="right" wrapText="1"/>
      <protection/>
    </xf>
    <xf numFmtId="7" fontId="32" fillId="0" borderId="44" xfId="61" applyNumberFormat="1" applyFont="1" applyFill="1" applyBorder="1" applyAlignment="1">
      <alignment horizontal="right"/>
      <protection/>
    </xf>
    <xf numFmtId="178" fontId="0" fillId="0" borderId="4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49" fillId="0" borderId="20" xfId="0" applyFont="1" applyBorder="1" applyAlignment="1">
      <alignment/>
    </xf>
    <xf numFmtId="0" fontId="32" fillId="0" borderId="16" xfId="0" applyFont="1" applyBorder="1" applyAlignment="1">
      <alignment/>
    </xf>
    <xf numFmtId="0" fontId="50" fillId="38" borderId="53" xfId="58" applyFont="1" applyFill="1" applyBorder="1" applyAlignment="1">
      <alignment horizontal="left"/>
      <protection/>
    </xf>
    <xf numFmtId="39" fontId="13" fillId="34" borderId="0" xfId="59" applyNumberFormat="1" applyFont="1" applyFill="1" applyBorder="1" applyProtection="1">
      <alignment/>
      <protection locked="0"/>
    </xf>
    <xf numFmtId="37" fontId="4" fillId="34" borderId="20" xfId="0" applyNumberFormat="1" applyFont="1" applyFill="1" applyBorder="1" applyAlignment="1">
      <alignment horizontal="right" vertical="top"/>
    </xf>
    <xf numFmtId="0" fontId="4" fillId="34" borderId="20" xfId="0" applyFont="1" applyFill="1" applyBorder="1" applyAlignment="1">
      <alignment vertical="top" wrapText="1"/>
    </xf>
    <xf numFmtId="39" fontId="13" fillId="33" borderId="21" xfId="59" applyNumberFormat="1" applyFont="1" applyFill="1" applyBorder="1" applyAlignment="1" applyProtection="1">
      <alignment horizontal="center" wrapText="1"/>
      <protection/>
    </xf>
    <xf numFmtId="0" fontId="7" fillId="34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39" fontId="9" fillId="0" borderId="0" xfId="59" applyNumberFormat="1">
      <alignment/>
      <protection/>
    </xf>
    <xf numFmtId="39" fontId="7" fillId="0" borderId="12" xfId="0" applyNumberFormat="1" applyFont="1" applyBorder="1" applyAlignment="1">
      <alignment/>
    </xf>
    <xf numFmtId="0" fontId="32" fillId="0" borderId="24" xfId="60" applyFont="1" applyFill="1" applyBorder="1" applyAlignment="1">
      <alignment horizontal="right"/>
      <protection/>
    </xf>
    <xf numFmtId="0" fontId="51" fillId="0" borderId="11" xfId="0" applyFont="1" applyBorder="1" applyAlignment="1">
      <alignment horizontal="right"/>
    </xf>
    <xf numFmtId="39" fontId="7" fillId="33" borderId="19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/>
    </xf>
    <xf numFmtId="0" fontId="51" fillId="0" borderId="10" xfId="0" applyFont="1" applyBorder="1" applyAlignment="1">
      <alignment horizontal="right"/>
    </xf>
    <xf numFmtId="6" fontId="49" fillId="0" borderId="0" xfId="0" applyNumberFormat="1" applyFont="1" applyBorder="1" applyAlignment="1">
      <alignment horizontal="left"/>
    </xf>
    <xf numFmtId="0" fontId="49" fillId="0" borderId="0" xfId="0" applyFont="1" applyBorder="1" applyAlignment="1">
      <alignment/>
    </xf>
    <xf numFmtId="7" fontId="49" fillId="0" borderId="20" xfId="0" applyNumberFormat="1" applyFont="1" applyBorder="1" applyAlignment="1">
      <alignment horizontal="left"/>
    </xf>
    <xf numFmtId="168" fontId="7" fillId="33" borderId="25" xfId="0" applyNumberFormat="1" applyFont="1" applyFill="1" applyBorder="1" applyAlignment="1">
      <alignment horizontal="center"/>
    </xf>
    <xf numFmtId="168" fontId="7" fillId="33" borderId="21" xfId="0" applyNumberFormat="1" applyFont="1" applyFill="1" applyBorder="1" applyAlignment="1">
      <alignment horizontal="center"/>
    </xf>
    <xf numFmtId="165" fontId="7" fillId="0" borderId="31" xfId="42" applyNumberFormat="1" applyFont="1" applyFill="1" applyBorder="1" applyAlignment="1" applyProtection="1">
      <alignment horizontal="center"/>
      <protection/>
    </xf>
    <xf numFmtId="0" fontId="7" fillId="35" borderId="31" xfId="0" applyFont="1" applyFill="1" applyBorder="1" applyAlignment="1">
      <alignment horizontal="center"/>
    </xf>
    <xf numFmtId="38" fontId="4" fillId="35" borderId="31" xfId="0" applyNumberFormat="1" applyFont="1" applyFill="1" applyBorder="1" applyAlignment="1" quotePrefix="1">
      <alignment/>
    </xf>
    <xf numFmtId="49" fontId="4" fillId="0" borderId="31" xfId="0" applyNumberFormat="1" applyFont="1" applyFill="1" applyBorder="1" applyAlignment="1">
      <alignment horizontal="center"/>
    </xf>
    <xf numFmtId="37" fontId="4" fillId="0" borderId="31" xfId="42" applyNumberFormat="1" applyFont="1" applyFill="1" applyBorder="1" applyAlignment="1">
      <alignment horizontal="center"/>
    </xf>
    <xf numFmtId="37" fontId="4" fillId="0" borderId="31" xfId="0" applyNumberFormat="1" applyFont="1" applyFill="1" applyBorder="1" applyAlignment="1">
      <alignment/>
    </xf>
    <xf numFmtId="37" fontId="4" fillId="0" borderId="29" xfId="42" applyNumberFormat="1" applyFont="1" applyFill="1" applyBorder="1" applyAlignment="1">
      <alignment horizontal="right"/>
    </xf>
    <xf numFmtId="37" fontId="4" fillId="33" borderId="31" xfId="42" applyNumberFormat="1" applyFont="1" applyFill="1" applyBorder="1" applyAlignment="1">
      <alignment horizontal="right"/>
    </xf>
    <xf numFmtId="37" fontId="4" fillId="0" borderId="54" xfId="0" applyNumberFormat="1" applyFont="1" applyFill="1" applyBorder="1" applyAlignment="1">
      <alignment/>
    </xf>
    <xf numFmtId="0" fontId="4" fillId="0" borderId="55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/>
    </xf>
    <xf numFmtId="37" fontId="4" fillId="0" borderId="44" xfId="42" applyNumberFormat="1" applyFont="1" applyFill="1" applyBorder="1" applyAlignment="1">
      <alignment horizontal="center"/>
    </xf>
    <xf numFmtId="37" fontId="4" fillId="0" borderId="44" xfId="0" applyNumberFormat="1" applyFont="1" applyFill="1" applyBorder="1" applyAlignment="1">
      <alignment/>
    </xf>
    <xf numFmtId="37" fontId="4" fillId="34" borderId="18" xfId="42" applyNumberFormat="1" applyFont="1" applyFill="1" applyBorder="1" applyAlignment="1">
      <alignment horizontal="right"/>
    </xf>
    <xf numFmtId="37" fontId="4" fillId="33" borderId="15" xfId="42" applyNumberFormat="1" applyFont="1" applyFill="1" applyBorder="1" applyAlignment="1">
      <alignment horizontal="right"/>
    </xf>
    <xf numFmtId="168" fontId="4" fillId="0" borderId="31" xfId="0" applyNumberFormat="1" applyFont="1" applyFill="1" applyBorder="1" applyAlignment="1">
      <alignment horizontal="right"/>
    </xf>
    <xf numFmtId="39" fontId="4" fillId="0" borderId="31" xfId="42" applyNumberFormat="1" applyFont="1" applyFill="1" applyBorder="1" applyAlignment="1">
      <alignment horizontal="center"/>
    </xf>
    <xf numFmtId="37" fontId="4" fillId="0" borderId="32" xfId="42" applyNumberFormat="1" applyFont="1" applyFill="1" applyBorder="1" applyAlignment="1">
      <alignment horizontal="right"/>
    </xf>
    <xf numFmtId="37" fontId="4" fillId="0" borderId="31" xfId="42" applyNumberFormat="1" applyFont="1" applyFill="1" applyBorder="1" applyAlignment="1" quotePrefix="1">
      <alignment horizontal="right"/>
    </xf>
    <xf numFmtId="49" fontId="4" fillId="0" borderId="31" xfId="0" applyNumberFormat="1" applyFont="1" applyFill="1" applyBorder="1" applyAlignment="1">
      <alignment horizontal="left"/>
    </xf>
    <xf numFmtId="0" fontId="7" fillId="35" borderId="29" xfId="0" applyFont="1" applyFill="1" applyBorder="1" applyAlignment="1">
      <alignment horizontal="center"/>
    </xf>
    <xf numFmtId="165" fontId="4" fillId="0" borderId="31" xfId="42" applyNumberFormat="1" applyFont="1" applyFill="1" applyBorder="1" applyAlignment="1" applyProtection="1" quotePrefix="1">
      <alignment horizontal="right"/>
      <protection/>
    </xf>
    <xf numFmtId="37" fontId="4" fillId="0" borderId="29" xfId="42" applyNumberFormat="1" applyFont="1" applyFill="1" applyBorder="1" applyAlignment="1">
      <alignment/>
    </xf>
    <xf numFmtId="165" fontId="4" fillId="0" borderId="31" xfId="42" applyNumberFormat="1" applyFont="1" applyFill="1" applyBorder="1" applyAlignment="1" applyProtection="1">
      <alignment/>
      <protection/>
    </xf>
    <xf numFmtId="37" fontId="4" fillId="0" borderId="54" xfId="0" applyNumberFormat="1" applyFont="1" applyFill="1" applyBorder="1" applyAlignment="1">
      <alignment/>
    </xf>
    <xf numFmtId="165" fontId="4" fillId="0" borderId="32" xfId="42" applyNumberFormat="1" applyFont="1" applyFill="1" applyBorder="1" applyAlignment="1" applyProtection="1">
      <alignment/>
      <protection/>
    </xf>
    <xf numFmtId="37" fontId="4" fillId="0" borderId="31" xfId="0" applyNumberFormat="1" applyFont="1" applyFill="1" applyBorder="1" applyAlignment="1">
      <alignment/>
    </xf>
    <xf numFmtId="37" fontId="4" fillId="0" borderId="32" xfId="0" applyNumberFormat="1" applyFont="1" applyFill="1" applyBorder="1" applyAlignment="1">
      <alignment/>
    </xf>
    <xf numFmtId="37" fontId="4" fillId="0" borderId="31" xfId="42" applyNumberFormat="1" applyFont="1" applyFill="1" applyBorder="1" applyAlignment="1">
      <alignment/>
    </xf>
    <xf numFmtId="37" fontId="4" fillId="0" borderId="44" xfId="42" applyNumberFormat="1" applyFont="1" applyFill="1" applyBorder="1" applyAlignment="1">
      <alignment/>
    </xf>
    <xf numFmtId="165" fontId="4" fillId="0" borderId="44" xfId="42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>
      <alignment/>
    </xf>
    <xf numFmtId="37" fontId="4" fillId="0" borderId="46" xfId="0" applyNumberFormat="1" applyFont="1" applyFill="1" applyBorder="1" applyAlignment="1">
      <alignment/>
    </xf>
    <xf numFmtId="37" fontId="4" fillId="0" borderId="31" xfId="0" applyNumberFormat="1" applyFont="1" applyFill="1" applyBorder="1" applyAlignment="1" quotePrefix="1">
      <alignment/>
    </xf>
    <xf numFmtId="0" fontId="7" fillId="0" borderId="31" xfId="0" applyFont="1" applyFill="1" applyBorder="1" applyAlignment="1">
      <alignment horizontal="center"/>
    </xf>
    <xf numFmtId="43" fontId="13" fillId="33" borderId="31" xfId="42" applyFont="1" applyFill="1" applyBorder="1" applyAlignment="1">
      <alignment horizontal="center"/>
    </xf>
    <xf numFmtId="0" fontId="7" fillId="33" borderId="31" xfId="0" applyFont="1" applyFill="1" applyBorder="1" applyAlignment="1">
      <alignment horizontal="left"/>
    </xf>
    <xf numFmtId="168" fontId="7" fillId="33" borderId="31" xfId="0" applyNumberFormat="1" applyFont="1" applyFill="1" applyBorder="1" applyAlignment="1">
      <alignment horizontal="left"/>
    </xf>
    <xf numFmtId="168" fontId="7" fillId="33" borderId="31" xfId="0" applyNumberFormat="1" applyFont="1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165" fontId="7" fillId="33" borderId="31" xfId="42" applyNumberFormat="1" applyFont="1" applyFill="1" applyBorder="1" applyAlignment="1" applyProtection="1">
      <alignment horizontal="center" wrapText="1"/>
      <protection/>
    </xf>
    <xf numFmtId="0" fontId="13" fillId="0" borderId="31" xfId="0" applyFont="1" applyBorder="1" applyAlignment="1">
      <alignment horizontal="center" wrapText="1"/>
    </xf>
    <xf numFmtId="168" fontId="4" fillId="0" borderId="31" xfId="0" applyNumberFormat="1" applyFont="1" applyFill="1" applyBorder="1" applyAlignment="1">
      <alignment horizontal="center"/>
    </xf>
    <xf numFmtId="0" fontId="4" fillId="35" borderId="56" xfId="0" applyFont="1" applyFill="1" applyBorder="1" applyAlignment="1">
      <alignment horizontal="center"/>
    </xf>
    <xf numFmtId="168" fontId="4" fillId="0" borderId="56" xfId="0" applyNumberFormat="1" applyFont="1" applyFill="1" applyBorder="1" applyAlignment="1">
      <alignment horizontal="center"/>
    </xf>
    <xf numFmtId="39" fontId="4" fillId="0" borderId="56" xfId="42" applyNumberFormat="1" applyFont="1" applyFill="1" applyBorder="1" applyAlignment="1">
      <alignment horizontal="center"/>
    </xf>
    <xf numFmtId="37" fontId="4" fillId="0" borderId="56" xfId="42" applyNumberFormat="1" applyFont="1" applyFill="1" applyBorder="1" applyAlignment="1">
      <alignment horizontal="center"/>
    </xf>
    <xf numFmtId="37" fontId="4" fillId="0" borderId="31" xfId="42" applyNumberFormat="1" applyFont="1" applyFill="1" applyBorder="1" applyAlignment="1" quotePrefix="1">
      <alignment horizontal="center"/>
    </xf>
    <xf numFmtId="168" fontId="4" fillId="0" borderId="31" xfId="42" applyNumberFormat="1" applyFont="1" applyFill="1" applyBorder="1" applyAlignment="1" applyProtection="1" quotePrefix="1">
      <alignment horizontal="center"/>
      <protection/>
    </xf>
    <xf numFmtId="165" fontId="4" fillId="0" borderId="31" xfId="42" applyNumberFormat="1" applyFont="1" applyFill="1" applyBorder="1" applyAlignment="1" applyProtection="1" quotePrefix="1">
      <alignment horizontal="center"/>
      <protection/>
    </xf>
    <xf numFmtId="168" fontId="4" fillId="0" borderId="31" xfId="0" applyNumberFormat="1" applyFont="1" applyFill="1" applyBorder="1" applyAlignment="1" quotePrefix="1">
      <alignment horizontal="center"/>
    </xf>
    <xf numFmtId="0" fontId="7" fillId="33" borderId="16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7" fillId="33" borderId="12" xfId="0" applyFont="1" applyFill="1" applyBorder="1" applyAlignment="1">
      <alignment/>
    </xf>
    <xf numFmtId="0" fontId="7" fillId="33" borderId="14" xfId="0" applyFont="1" applyFill="1" applyBorder="1" applyAlignment="1">
      <alignment horizontal="center" wrapText="1"/>
    </xf>
    <xf numFmtId="49" fontId="7" fillId="33" borderId="22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13" fillId="33" borderId="0" xfId="0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9" fillId="34" borderId="12" xfId="59" applyFill="1" applyBorder="1">
      <alignment/>
      <protection/>
    </xf>
    <xf numFmtId="0" fontId="13" fillId="34" borderId="19" xfId="0" applyFont="1" applyFill="1" applyBorder="1" applyAlignment="1">
      <alignment horizontal="right"/>
    </xf>
    <xf numFmtId="10" fontId="13" fillId="34" borderId="12" xfId="66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20" xfId="0" applyBorder="1" applyAlignment="1">
      <alignment horizontal="right"/>
    </xf>
    <xf numFmtId="0" fontId="0" fillId="33" borderId="13" xfId="0" applyFill="1" applyBorder="1" applyAlignment="1">
      <alignment vertical="center"/>
    </xf>
    <xf numFmtId="168" fontId="4" fillId="0" borderId="29" xfId="0" applyNumberFormat="1" applyFont="1" applyFill="1" applyBorder="1" applyAlignment="1" quotePrefix="1">
      <alignment horizontal="center"/>
    </xf>
    <xf numFmtId="168" fontId="4" fillId="0" borderId="31" xfId="0" applyNumberFormat="1" applyFont="1" applyFill="1" applyBorder="1" applyAlignment="1" quotePrefix="1">
      <alignment horizontal="right"/>
    </xf>
    <xf numFmtId="0" fontId="16" fillId="0" borderId="18" xfId="0" applyFont="1" applyBorder="1" applyAlignment="1">
      <alignment horizontal="center" wrapText="1"/>
    </xf>
    <xf numFmtId="0" fontId="50" fillId="39" borderId="24" xfId="58" applyFont="1" applyFill="1" applyBorder="1" applyAlignment="1">
      <alignment horizontal="left" wrapText="1"/>
      <protection/>
    </xf>
    <xf numFmtId="0" fontId="32" fillId="39" borderId="57" xfId="63" applyFont="1" applyFill="1" applyBorder="1" applyAlignment="1">
      <alignment horizontal="center" wrapText="1"/>
      <protection/>
    </xf>
    <xf numFmtId="0" fontId="32" fillId="39" borderId="58" xfId="63" applyFont="1" applyFill="1" applyBorder="1" applyAlignment="1">
      <alignment horizontal="left"/>
      <protection/>
    </xf>
    <xf numFmtId="0" fontId="0" fillId="33" borderId="0" xfId="0" applyFont="1" applyFill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13" fillId="33" borderId="19" xfId="0" applyFont="1" applyFill="1" applyBorder="1" applyAlignment="1" quotePrefix="1">
      <alignment/>
    </xf>
    <xf numFmtId="168" fontId="13" fillId="33" borderId="13" xfId="0" applyNumberFormat="1" applyFont="1" applyFill="1" applyBorder="1" applyAlignment="1" quotePrefix="1">
      <alignment horizontal="right"/>
    </xf>
    <xf numFmtId="0" fontId="13" fillId="33" borderId="13" xfId="0" applyFont="1" applyFill="1" applyBorder="1" applyAlignment="1" quotePrefix="1">
      <alignment horizontal="right"/>
    </xf>
    <xf numFmtId="168" fontId="13" fillId="33" borderId="22" xfId="0" applyNumberFormat="1" applyFont="1" applyFill="1" applyBorder="1" applyAlignment="1" quotePrefix="1">
      <alignment horizontal="center"/>
    </xf>
    <xf numFmtId="0" fontId="7" fillId="33" borderId="19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33" borderId="22" xfId="0" applyFont="1" applyFill="1" applyBorder="1" applyAlignment="1">
      <alignment horizontal="center" wrapText="1"/>
    </xf>
    <xf numFmtId="167" fontId="13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wrapText="1"/>
    </xf>
    <xf numFmtId="39" fontId="7" fillId="33" borderId="24" xfId="0" applyNumberFormat="1" applyFont="1" applyFill="1" applyBorder="1" applyAlignment="1">
      <alignment/>
    </xf>
    <xf numFmtId="0" fontId="11" fillId="33" borderId="19" xfId="0" applyFont="1" applyFill="1" applyBorder="1" applyAlignment="1">
      <alignment horizontal="right" vertical="center"/>
    </xf>
    <xf numFmtId="39" fontId="13" fillId="34" borderId="19" xfId="59" applyNumberFormat="1" applyFont="1" applyFill="1" applyBorder="1" applyProtection="1">
      <alignment/>
      <protection/>
    </xf>
    <xf numFmtId="39" fontId="13" fillId="33" borderId="23" xfId="59" applyNumberFormat="1" applyFont="1" applyFill="1" applyBorder="1" applyProtection="1">
      <alignment/>
      <protection/>
    </xf>
    <xf numFmtId="39" fontId="13" fillId="33" borderId="24" xfId="59" applyNumberFormat="1" applyFont="1" applyFill="1" applyBorder="1" applyProtection="1">
      <alignment/>
      <protection/>
    </xf>
    <xf numFmtId="39" fontId="13" fillId="33" borderId="11" xfId="59" applyNumberFormat="1" applyFont="1" applyFill="1" applyBorder="1" applyProtection="1">
      <alignment/>
      <protection/>
    </xf>
    <xf numFmtId="39" fontId="13" fillId="34" borderId="24" xfId="59" applyNumberFormat="1" applyFont="1" applyFill="1" applyBorder="1" applyProtection="1">
      <alignment/>
      <protection/>
    </xf>
    <xf numFmtId="39" fontId="13" fillId="33" borderId="22" xfId="66" applyNumberFormat="1" applyFont="1" applyFill="1" applyBorder="1" applyAlignment="1" applyProtection="1">
      <alignment horizontal="right"/>
      <protection/>
    </xf>
    <xf numFmtId="39" fontId="13" fillId="33" borderId="19" xfId="66" applyNumberFormat="1" applyFont="1" applyFill="1" applyBorder="1" applyAlignment="1" applyProtection="1">
      <alignment horizontal="right"/>
      <protection/>
    </xf>
    <xf numFmtId="0" fontId="13" fillId="34" borderId="20" xfId="0" applyFont="1" applyFill="1" applyBorder="1" applyAlignment="1">
      <alignment horizontal="right"/>
    </xf>
    <xf numFmtId="37" fontId="13" fillId="34" borderId="2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3" fillId="33" borderId="12" xfId="0" applyFont="1" applyFill="1" applyBorder="1" applyAlignment="1">
      <alignment horizontal="left"/>
    </xf>
    <xf numFmtId="0" fontId="13" fillId="33" borderId="23" xfId="0" applyFont="1" applyFill="1" applyBorder="1" applyAlignment="1">
      <alignment horizontal="right"/>
    </xf>
    <xf numFmtId="0" fontId="13" fillId="34" borderId="11" xfId="0" applyFont="1" applyFill="1" applyBorder="1" applyAlignment="1">
      <alignment horizontal="right"/>
    </xf>
    <xf numFmtId="167" fontId="13" fillId="34" borderId="14" xfId="0" applyNumberFormat="1" applyFont="1" applyFill="1" applyBorder="1" applyAlignment="1">
      <alignment horizontal="center"/>
    </xf>
    <xf numFmtId="0" fontId="13" fillId="34" borderId="24" xfId="0" applyFont="1" applyFill="1" applyBorder="1" applyAlignment="1">
      <alignment horizontal="right"/>
    </xf>
    <xf numFmtId="0" fontId="9" fillId="34" borderId="15" xfId="59" applyFill="1" applyBorder="1">
      <alignment/>
      <protection/>
    </xf>
    <xf numFmtId="0" fontId="9" fillId="34" borderId="10" xfId="59" applyFill="1" applyBorder="1">
      <alignment/>
      <protection/>
    </xf>
    <xf numFmtId="0" fontId="9" fillId="34" borderId="18" xfId="59" applyFill="1" applyBorder="1">
      <alignment/>
      <protection/>
    </xf>
    <xf numFmtId="10" fontId="13" fillId="34" borderId="18" xfId="0" applyNumberFormat="1" applyFont="1" applyFill="1" applyBorder="1" applyAlignment="1">
      <alignment horizontal="center"/>
    </xf>
    <xf numFmtId="0" fontId="7" fillId="34" borderId="11" xfId="0" applyFont="1" applyFill="1" applyBorder="1" applyAlignment="1" applyProtection="1">
      <alignment horizontal="right" vertical="center"/>
      <protection locked="0"/>
    </xf>
    <xf numFmtId="10" fontId="7" fillId="34" borderId="14" xfId="0" applyNumberFormat="1" applyFont="1" applyFill="1" applyBorder="1" applyAlignment="1">
      <alignment horizontal="center" vertical="center"/>
    </xf>
    <xf numFmtId="0" fontId="9" fillId="34" borderId="24" xfId="59" applyFill="1" applyBorder="1" applyAlignment="1">
      <alignment vertical="center"/>
      <protection/>
    </xf>
    <xf numFmtId="0" fontId="9" fillId="34" borderId="15" xfId="59" applyFill="1" applyBorder="1" applyAlignment="1">
      <alignment vertical="center"/>
      <protection/>
    </xf>
    <xf numFmtId="0" fontId="9" fillId="34" borderId="10" xfId="59" applyFill="1" applyBorder="1" applyAlignment="1">
      <alignment vertical="center"/>
      <protection/>
    </xf>
    <xf numFmtId="0" fontId="9" fillId="34" borderId="18" xfId="59" applyFill="1" applyBorder="1" applyAlignment="1">
      <alignment vertical="center"/>
      <protection/>
    </xf>
    <xf numFmtId="0" fontId="6" fillId="33" borderId="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/>
    </xf>
    <xf numFmtId="0" fontId="0" fillId="33" borderId="16" xfId="0" applyFill="1" applyBorder="1" applyAlignment="1">
      <alignment horizontal="center" wrapText="1"/>
    </xf>
    <xf numFmtId="0" fontId="6" fillId="33" borderId="16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0" fillId="33" borderId="15" xfId="0" applyFill="1" applyBorder="1" applyAlignment="1">
      <alignment horizontal="center" wrapText="1"/>
    </xf>
    <xf numFmtId="0" fontId="0" fillId="33" borderId="12" xfId="0" applyFill="1" applyBorder="1" applyAlignment="1">
      <alignment horizontal="right"/>
    </xf>
    <xf numFmtId="0" fontId="5" fillId="34" borderId="19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34" borderId="15" xfId="0" applyFont="1" applyFill="1" applyBorder="1" applyAlignment="1">
      <alignment wrapText="1"/>
    </xf>
    <xf numFmtId="0" fontId="4" fillId="34" borderId="20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right" vertical="top"/>
    </xf>
    <xf numFmtId="37" fontId="4" fillId="34" borderId="42" xfId="59" applyNumberFormat="1" applyFont="1" applyFill="1" applyBorder="1" applyAlignment="1" quotePrefix="1">
      <alignment vertical="top"/>
      <protection/>
    </xf>
    <xf numFmtId="37" fontId="4" fillId="34" borderId="41" xfId="59" applyNumberFormat="1" applyFont="1" applyFill="1" applyBorder="1" applyAlignment="1" quotePrefix="1">
      <alignment vertical="top"/>
      <protection/>
    </xf>
    <xf numFmtId="37" fontId="4" fillId="34" borderId="59" xfId="59" applyNumberFormat="1" applyFont="1" applyFill="1" applyBorder="1" applyAlignment="1" quotePrefix="1">
      <alignment vertical="top"/>
      <protection/>
    </xf>
    <xf numFmtId="37" fontId="4" fillId="34" borderId="59" xfId="0" applyNumberFormat="1" applyFont="1" applyFill="1" applyBorder="1" applyAlignment="1" quotePrefix="1">
      <alignment horizontal="right" vertical="top"/>
    </xf>
    <xf numFmtId="37" fontId="4" fillId="34" borderId="42" xfId="0" applyNumberFormat="1" applyFont="1" applyFill="1" applyBorder="1" applyAlignment="1">
      <alignment vertical="top"/>
    </xf>
    <xf numFmtId="49" fontId="4" fillId="0" borderId="60" xfId="0" applyNumberFormat="1" applyFont="1" applyFill="1" applyBorder="1" applyAlignment="1">
      <alignment horizontal="right" vertical="top"/>
    </xf>
    <xf numFmtId="0" fontId="4" fillId="34" borderId="61" xfId="59" applyFont="1" applyFill="1" applyBorder="1" applyAlignment="1">
      <alignment vertical="top"/>
      <protection/>
    </xf>
    <xf numFmtId="37" fontId="4" fillId="34" borderId="61" xfId="59" applyNumberFormat="1" applyFont="1" applyFill="1" applyBorder="1" applyAlignment="1" quotePrefix="1">
      <alignment vertical="top"/>
      <protection/>
    </xf>
    <xf numFmtId="37" fontId="4" fillId="33" borderId="62" xfId="59" applyNumberFormat="1" applyFont="1" applyFill="1" applyBorder="1" applyAlignment="1" quotePrefix="1">
      <alignment vertical="top"/>
      <protection/>
    </xf>
    <xf numFmtId="37" fontId="4" fillId="34" borderId="63" xfId="59" applyNumberFormat="1" applyFont="1" applyFill="1" applyBorder="1" applyAlignment="1" quotePrefix="1">
      <alignment vertical="top"/>
      <protection/>
    </xf>
    <xf numFmtId="37" fontId="4" fillId="34" borderId="63" xfId="0" applyNumberFormat="1" applyFont="1" applyFill="1" applyBorder="1" applyAlignment="1" quotePrefix="1">
      <alignment horizontal="right" vertical="top"/>
    </xf>
    <xf numFmtId="37" fontId="4" fillId="33" borderId="63" xfId="0" applyNumberFormat="1" applyFont="1" applyFill="1" applyBorder="1" applyAlignment="1">
      <alignment vertical="top"/>
    </xf>
    <xf numFmtId="37" fontId="4" fillId="34" borderId="62" xfId="59" applyNumberFormat="1" applyFont="1" applyFill="1" applyBorder="1" applyAlignment="1" quotePrefix="1">
      <alignment vertical="top"/>
      <protection/>
    </xf>
    <xf numFmtId="37" fontId="4" fillId="34" borderId="61" xfId="0" applyNumberFormat="1" applyFont="1" applyFill="1" applyBorder="1" applyAlignment="1">
      <alignment vertical="top"/>
    </xf>
    <xf numFmtId="37" fontId="4" fillId="33" borderId="42" xfId="0" applyNumberFormat="1" applyFont="1" applyFill="1" applyBorder="1" applyAlignment="1" quotePrefix="1">
      <alignment horizontal="right" vertical="top"/>
    </xf>
    <xf numFmtId="49" fontId="4" fillId="33" borderId="60" xfId="0" applyNumberFormat="1" applyFont="1" applyFill="1" applyBorder="1" applyAlignment="1">
      <alignment horizontal="right" vertical="top"/>
    </xf>
    <xf numFmtId="0" fontId="4" fillId="34" borderId="63" xfId="59" applyFont="1" applyFill="1" applyBorder="1" applyAlignment="1">
      <alignment vertical="top"/>
      <protection/>
    </xf>
    <xf numFmtId="37" fontId="4" fillId="33" borderId="61" xfId="0" applyNumberFormat="1" applyFont="1" applyFill="1" applyBorder="1" applyAlignment="1" quotePrefix="1">
      <alignment horizontal="right" vertical="top"/>
    </xf>
    <xf numFmtId="37" fontId="4" fillId="33" borderId="61" xfId="0" applyNumberFormat="1" applyFont="1" applyFill="1" applyBorder="1" applyAlignment="1" quotePrefix="1">
      <alignment vertical="top"/>
    </xf>
    <xf numFmtId="37" fontId="4" fillId="0" borderId="63" xfId="0" applyNumberFormat="1" applyFont="1" applyFill="1" applyBorder="1" applyAlignment="1">
      <alignment vertical="top"/>
    </xf>
    <xf numFmtId="37" fontId="4" fillId="33" borderId="62" xfId="0" applyNumberFormat="1" applyFont="1" applyFill="1" applyBorder="1" applyAlignment="1" quotePrefix="1">
      <alignment vertical="top"/>
    </xf>
    <xf numFmtId="0" fontId="4" fillId="34" borderId="62" xfId="0" applyFont="1" applyFill="1" applyBorder="1" applyAlignment="1">
      <alignment vertical="top" wrapText="1"/>
    </xf>
    <xf numFmtId="0" fontId="4" fillId="34" borderId="63" xfId="0" applyFont="1" applyFill="1" applyBorder="1" applyAlignment="1">
      <alignment vertical="top" wrapText="1"/>
    </xf>
    <xf numFmtId="37" fontId="4" fillId="33" borderId="61" xfId="0" applyNumberFormat="1" applyFont="1" applyFill="1" applyBorder="1" applyAlignment="1">
      <alignment horizontal="right" vertical="top"/>
    </xf>
    <xf numFmtId="37" fontId="4" fillId="0" borderId="62" xfId="0" applyNumberFormat="1" applyFont="1" applyFill="1" applyBorder="1" applyAlignment="1">
      <alignment horizontal="right" vertical="top"/>
    </xf>
    <xf numFmtId="37" fontId="4" fillId="33" borderId="62" xfId="0" applyNumberFormat="1" applyFont="1" applyFill="1" applyBorder="1" applyAlignment="1">
      <alignment vertical="top"/>
    </xf>
    <xf numFmtId="37" fontId="4" fillId="33" borderId="61" xfId="59" applyNumberFormat="1" applyFont="1" applyFill="1" applyBorder="1" applyAlignment="1" quotePrefix="1">
      <alignment vertical="top"/>
      <protection/>
    </xf>
    <xf numFmtId="37" fontId="4" fillId="34" borderId="61" xfId="0" applyNumberFormat="1" applyFont="1" applyFill="1" applyBorder="1" applyAlignment="1">
      <alignment horizontal="right" vertical="top"/>
    </xf>
    <xf numFmtId="0" fontId="4" fillId="34" borderId="63" xfId="59" applyFont="1" applyFill="1" applyBorder="1" applyAlignment="1">
      <alignment vertical="top" wrapText="1"/>
      <protection/>
    </xf>
    <xf numFmtId="37" fontId="4" fillId="33" borderId="62" xfId="59" applyNumberFormat="1" applyFont="1" applyFill="1" applyBorder="1" applyAlignment="1">
      <alignment vertical="top"/>
      <protection/>
    </xf>
    <xf numFmtId="37" fontId="4" fillId="33" borderId="63" xfId="0" applyNumberFormat="1" applyFont="1" applyFill="1" applyBorder="1" applyAlignment="1">
      <alignment horizontal="right" vertical="top"/>
    </xf>
    <xf numFmtId="0" fontId="4" fillId="34" borderId="61" xfId="59" applyFont="1" applyFill="1" applyBorder="1" applyAlignment="1">
      <alignment vertical="top" wrapText="1"/>
      <protection/>
    </xf>
    <xf numFmtId="49" fontId="4" fillId="34" borderId="60" xfId="0" applyNumberFormat="1" applyFont="1" applyFill="1" applyBorder="1" applyAlignment="1">
      <alignment horizontal="right" vertical="top"/>
    </xf>
    <xf numFmtId="0" fontId="18" fillId="34" borderId="22" xfId="0" applyFont="1" applyFill="1" applyBorder="1" applyAlignment="1">
      <alignment/>
    </xf>
    <xf numFmtId="0" fontId="4" fillId="0" borderId="62" xfId="0" applyFont="1" applyFill="1" applyBorder="1" applyAlignment="1">
      <alignment vertical="top" wrapText="1"/>
    </xf>
    <xf numFmtId="37" fontId="4" fillId="0" borderId="61" xfId="0" applyNumberFormat="1" applyFont="1" applyFill="1" applyBorder="1" applyAlignment="1">
      <alignment vertical="top"/>
    </xf>
    <xf numFmtId="37" fontId="4" fillId="33" borderId="63" xfId="0" applyNumberFormat="1" applyFont="1" applyFill="1" applyBorder="1" applyAlignment="1" quotePrefix="1">
      <alignment horizontal="right" vertical="top"/>
    </xf>
    <xf numFmtId="49" fontId="4" fillId="33" borderId="39" xfId="0" applyNumberFormat="1" applyFont="1" applyFill="1" applyBorder="1" applyAlignment="1">
      <alignment horizontal="right" vertical="top"/>
    </xf>
    <xf numFmtId="37" fontId="4" fillId="33" borderId="64" xfId="0" applyNumberFormat="1" applyFont="1" applyFill="1" applyBorder="1" applyAlignment="1">
      <alignment horizontal="right" vertical="top"/>
    </xf>
    <xf numFmtId="0" fontId="4" fillId="34" borderId="59" xfId="59" applyFont="1" applyFill="1" applyBorder="1" applyAlignment="1">
      <alignment vertical="top"/>
      <protection/>
    </xf>
    <xf numFmtId="0" fontId="4" fillId="0" borderId="63" xfId="59" applyFont="1" applyFill="1" applyBorder="1" applyAlignment="1">
      <alignment vertical="top"/>
      <protection/>
    </xf>
    <xf numFmtId="0" fontId="4" fillId="34" borderId="41" xfId="0" applyFont="1" applyFill="1" applyBorder="1" applyAlignment="1">
      <alignment vertical="top" wrapText="1"/>
    </xf>
    <xf numFmtId="37" fontId="4" fillId="34" borderId="59" xfId="0" applyNumberFormat="1" applyFont="1" applyFill="1" applyBorder="1" applyAlignment="1">
      <alignment vertical="top"/>
    </xf>
    <xf numFmtId="0" fontId="4" fillId="0" borderId="61" xfId="0" applyFont="1" applyFill="1" applyBorder="1" applyAlignment="1">
      <alignment vertical="top" wrapText="1"/>
    </xf>
    <xf numFmtId="0" fontId="4" fillId="0" borderId="63" xfId="0" applyFont="1" applyFill="1" applyBorder="1" applyAlignment="1">
      <alignment vertical="top" wrapText="1"/>
    </xf>
    <xf numFmtId="0" fontId="4" fillId="34" borderId="59" xfId="59" applyFont="1" applyFill="1" applyBorder="1" applyAlignment="1">
      <alignment horizontal="right" vertical="top"/>
      <protection/>
    </xf>
    <xf numFmtId="0" fontId="4" fillId="34" borderId="63" xfId="59" applyFont="1" applyFill="1" applyBorder="1" applyAlignment="1">
      <alignment horizontal="right" vertical="top"/>
      <protection/>
    </xf>
    <xf numFmtId="37" fontId="4" fillId="0" borderId="59" xfId="0" applyNumberFormat="1" applyFont="1" applyFill="1" applyBorder="1" applyAlignment="1">
      <alignment vertical="top"/>
    </xf>
    <xf numFmtId="0" fontId="4" fillId="0" borderId="59" xfId="0" applyFont="1" applyFill="1" applyBorder="1" applyAlignment="1">
      <alignment vertical="top" wrapText="1"/>
    </xf>
    <xf numFmtId="37" fontId="4" fillId="0" borderId="63" xfId="0" applyNumberFormat="1" applyFont="1" applyFill="1" applyBorder="1" applyAlignment="1">
      <alignment horizontal="right" vertical="top"/>
    </xf>
    <xf numFmtId="0" fontId="4" fillId="0" borderId="63" xfId="0" applyFont="1" applyBorder="1" applyAlignment="1">
      <alignment vertical="top"/>
    </xf>
    <xf numFmtId="37" fontId="4" fillId="34" borderId="63" xfId="59" applyNumberFormat="1" applyFont="1" applyFill="1" applyBorder="1" applyAlignment="1">
      <alignment vertical="top"/>
      <protection/>
    </xf>
    <xf numFmtId="37" fontId="4" fillId="34" borderId="63" xfId="0" applyNumberFormat="1" applyFont="1" applyFill="1" applyBorder="1" applyAlignment="1">
      <alignment horizontal="right" vertical="top"/>
    </xf>
    <xf numFmtId="0" fontId="0" fillId="34" borderId="10" xfId="0" applyFill="1" applyBorder="1" applyAlignment="1">
      <alignment/>
    </xf>
    <xf numFmtId="0" fontId="4" fillId="33" borderId="63" xfId="59" applyFont="1" applyFill="1" applyBorder="1" applyAlignment="1">
      <alignment horizontal="right" vertical="top"/>
      <protection/>
    </xf>
    <xf numFmtId="37" fontId="4" fillId="33" borderId="62" xfId="0" applyNumberFormat="1" applyFont="1" applyFill="1" applyBorder="1" applyAlignment="1">
      <alignment horizontal="right" vertical="top"/>
    </xf>
    <xf numFmtId="37" fontId="4" fillId="34" borderId="63" xfId="0" applyNumberFormat="1" applyFont="1" applyFill="1" applyBorder="1" applyAlignment="1">
      <alignment vertical="top"/>
    </xf>
    <xf numFmtId="0" fontId="4" fillId="33" borderId="63" xfId="0" applyFont="1" applyFill="1" applyBorder="1" applyAlignment="1">
      <alignment vertical="top" wrapText="1"/>
    </xf>
    <xf numFmtId="0" fontId="4" fillId="33" borderId="63" xfId="59" applyFont="1" applyFill="1" applyBorder="1" applyAlignment="1">
      <alignment vertical="top"/>
      <protection/>
    </xf>
    <xf numFmtId="0" fontId="4" fillId="33" borderId="63" xfId="59" applyFont="1" applyFill="1" applyBorder="1" applyAlignment="1">
      <alignment vertical="top" wrapText="1"/>
      <protection/>
    </xf>
    <xf numFmtId="0" fontId="4" fillId="33" borderId="63" xfId="59" applyFont="1" applyFill="1" applyBorder="1" applyAlignment="1">
      <alignment horizontal="right" vertical="top" wrapText="1"/>
      <protection/>
    </xf>
    <xf numFmtId="0" fontId="4" fillId="0" borderId="63" xfId="0" applyFont="1" applyBorder="1" applyAlignment="1">
      <alignment vertical="top" wrapText="1"/>
    </xf>
    <xf numFmtId="0" fontId="4" fillId="33" borderId="63" xfId="0" applyFont="1" applyFill="1" applyBorder="1" applyAlignment="1">
      <alignment horizontal="right" vertical="center" wrapText="1"/>
    </xf>
    <xf numFmtId="0" fontId="4" fillId="33" borderId="64" xfId="59" applyFont="1" applyFill="1" applyBorder="1" applyAlignment="1">
      <alignment horizontal="right" vertical="top"/>
      <protection/>
    </xf>
    <xf numFmtId="37" fontId="4" fillId="34" borderId="64" xfId="59" applyNumberFormat="1" applyFont="1" applyFill="1" applyBorder="1" applyAlignment="1">
      <alignment vertical="top"/>
      <protection/>
    </xf>
    <xf numFmtId="37" fontId="4" fillId="33" borderId="40" xfId="59" applyNumberFormat="1" applyFont="1" applyFill="1" applyBorder="1" applyAlignment="1" quotePrefix="1">
      <alignment vertical="top"/>
      <protection/>
    </xf>
    <xf numFmtId="37" fontId="4" fillId="34" borderId="64" xfId="0" applyNumberFormat="1" applyFont="1" applyFill="1" applyBorder="1" applyAlignment="1">
      <alignment horizontal="right" vertical="top"/>
    </xf>
    <xf numFmtId="49" fontId="4" fillId="33" borderId="53" xfId="0" applyNumberFormat="1" applyFont="1" applyFill="1" applyBorder="1" applyAlignment="1">
      <alignment horizontal="right" vertical="top"/>
    </xf>
    <xf numFmtId="37" fontId="4" fillId="33" borderId="41" xfId="0" applyNumberFormat="1" applyFont="1" applyFill="1" applyBorder="1" applyAlignment="1" quotePrefix="1">
      <alignment vertical="top"/>
    </xf>
    <xf numFmtId="0" fontId="4" fillId="34" borderId="61" xfId="0" applyFont="1" applyFill="1" applyBorder="1" applyAlignment="1">
      <alignment vertical="top" wrapText="1"/>
    </xf>
    <xf numFmtId="0" fontId="4" fillId="33" borderId="63" xfId="0" applyFont="1" applyFill="1" applyBorder="1" applyAlignment="1" quotePrefix="1">
      <alignment vertical="top" wrapText="1"/>
    </xf>
    <xf numFmtId="0" fontId="4" fillId="0" borderId="63" xfId="0" applyFont="1" applyFill="1" applyBorder="1" applyAlignment="1" quotePrefix="1">
      <alignment vertical="top" wrapText="1"/>
    </xf>
    <xf numFmtId="0" fontId="4" fillId="34" borderId="63" xfId="0" applyFont="1" applyFill="1" applyBorder="1" applyAlignment="1" quotePrefix="1">
      <alignment vertical="top" wrapText="1"/>
    </xf>
    <xf numFmtId="0" fontId="4" fillId="34" borderId="61" xfId="0" applyFont="1" applyFill="1" applyBorder="1" applyAlignment="1" quotePrefix="1">
      <alignment vertical="top" wrapText="1"/>
    </xf>
    <xf numFmtId="0" fontId="4" fillId="34" borderId="65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vertical="top" wrapText="1"/>
    </xf>
    <xf numFmtId="0" fontId="4" fillId="33" borderId="60" xfId="0" applyFont="1" applyFill="1" applyBorder="1" applyAlignment="1">
      <alignment vertical="top" wrapText="1"/>
    </xf>
    <xf numFmtId="0" fontId="4" fillId="33" borderId="60" xfId="59" applyFont="1" applyFill="1" applyBorder="1" applyAlignment="1">
      <alignment vertical="top" wrapText="1"/>
      <protection/>
    </xf>
    <xf numFmtId="0" fontId="4" fillId="33" borderId="60" xfId="59" applyFont="1" applyFill="1" applyBorder="1" applyAlignment="1">
      <alignment horizontal="right" vertical="top" wrapText="1"/>
      <protection/>
    </xf>
    <xf numFmtId="0" fontId="4" fillId="0" borderId="60" xfId="0" applyFont="1" applyFill="1" applyBorder="1" applyAlignment="1">
      <alignment vertical="center" wrapText="1"/>
    </xf>
    <xf numFmtId="0" fontId="4" fillId="0" borderId="60" xfId="0" applyFont="1" applyBorder="1" applyAlignment="1">
      <alignment vertical="top" wrapText="1"/>
    </xf>
    <xf numFmtId="0" fontId="4" fillId="33" borderId="60" xfId="0" applyFont="1" applyFill="1" applyBorder="1" applyAlignment="1">
      <alignment horizontal="right" vertical="center" wrapText="1"/>
    </xf>
    <xf numFmtId="39" fontId="4" fillId="34" borderId="64" xfId="0" applyNumberFormat="1" applyFont="1" applyFill="1" applyBorder="1" applyAlignment="1">
      <alignment vertical="top" wrapText="1"/>
    </xf>
    <xf numFmtId="168" fontId="13" fillId="33" borderId="23" xfId="0" applyNumberFormat="1" applyFont="1" applyFill="1" applyBorder="1" applyAlignment="1" applyProtection="1">
      <alignment horizontal="center"/>
      <protection locked="0"/>
    </xf>
    <xf numFmtId="49" fontId="13" fillId="33" borderId="18" xfId="0" applyNumberFormat="1" applyFont="1" applyFill="1" applyBorder="1" applyAlignment="1" applyProtection="1">
      <alignment horizontal="center"/>
      <protection locked="0"/>
    </xf>
    <xf numFmtId="168" fontId="13" fillId="33" borderId="22" xfId="0" applyNumberFormat="1" applyFont="1" applyFill="1" applyBorder="1" applyAlignment="1" applyProtection="1">
      <alignment horizontal="center"/>
      <protection locked="0"/>
    </xf>
    <xf numFmtId="167" fontId="13" fillId="33" borderId="22" xfId="0" applyNumberFormat="1" applyFont="1" applyFill="1" applyBorder="1" applyAlignment="1" applyProtection="1">
      <alignment horizontal="center"/>
      <protection locked="0"/>
    </xf>
    <xf numFmtId="39" fontId="13" fillId="33" borderId="22" xfId="59" applyNumberFormat="1" applyFont="1" applyFill="1" applyBorder="1" applyProtection="1">
      <alignment/>
      <protection locked="0"/>
    </xf>
    <xf numFmtId="39" fontId="13" fillId="34" borderId="19" xfId="59" applyNumberFormat="1" applyFont="1" applyFill="1" applyBorder="1" applyProtection="1">
      <alignment/>
      <protection locked="0"/>
    </xf>
    <xf numFmtId="0" fontId="4" fillId="0" borderId="61" xfId="0" applyFont="1" applyFill="1" applyBorder="1" applyAlignment="1">
      <alignment horizontal="left" vertical="top" wrapText="1"/>
    </xf>
    <xf numFmtId="37" fontId="4" fillId="33" borderId="62" xfId="0" applyNumberFormat="1" applyFont="1" applyFill="1" applyBorder="1" applyAlignment="1" quotePrefix="1">
      <alignment horizontal="right" vertical="top"/>
    </xf>
    <xf numFmtId="37" fontId="4" fillId="34" borderId="59" xfId="0" applyNumberFormat="1" applyFont="1" applyFill="1" applyBorder="1" applyAlignment="1">
      <alignment horizontal="right" vertical="top"/>
    </xf>
    <xf numFmtId="37" fontId="4" fillId="34" borderId="41" xfId="0" applyNumberFormat="1" applyFont="1" applyFill="1" applyBorder="1" applyAlignment="1">
      <alignment horizontal="right" vertical="top"/>
    </xf>
    <xf numFmtId="0" fontId="4" fillId="34" borderId="59" xfId="0" applyFont="1" applyFill="1" applyBorder="1" applyAlignment="1">
      <alignment vertical="top" wrapText="1"/>
    </xf>
    <xf numFmtId="0" fontId="11" fillId="33" borderId="2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39" fontId="13" fillId="34" borderId="13" xfId="59" applyNumberFormat="1" applyFont="1" applyFill="1" applyBorder="1" applyProtection="1">
      <alignment/>
      <protection locked="0"/>
    </xf>
    <xf numFmtId="0" fontId="0" fillId="34" borderId="0" xfId="0" applyFill="1" applyBorder="1" applyAlignment="1">
      <alignment wrapText="1"/>
    </xf>
    <xf numFmtId="0" fontId="4" fillId="34" borderId="11" xfId="0" applyFont="1" applyFill="1" applyBorder="1" applyAlignment="1">
      <alignment/>
    </xf>
    <xf numFmtId="0" fontId="4" fillId="34" borderId="20" xfId="0" applyFont="1" applyFill="1" applyBorder="1" applyAlignment="1">
      <alignment horizontal="right"/>
    </xf>
    <xf numFmtId="37" fontId="4" fillId="34" borderId="20" xfId="0" applyNumberFormat="1" applyFont="1" applyFill="1" applyBorder="1" applyAlignment="1">
      <alignment/>
    </xf>
    <xf numFmtId="37" fontId="4" fillId="34" borderId="42" xfId="0" applyNumberFormat="1" applyFont="1" applyFill="1" applyBorder="1" applyAlignment="1" quotePrefix="1">
      <alignment horizontal="right" vertical="top"/>
    </xf>
    <xf numFmtId="37" fontId="4" fillId="34" borderId="61" xfId="0" applyNumberFormat="1" applyFont="1" applyFill="1" applyBorder="1" applyAlignment="1" quotePrefix="1">
      <alignment horizontal="right" vertical="top"/>
    </xf>
    <xf numFmtId="37" fontId="4" fillId="34" borderId="62" xfId="59" applyNumberFormat="1" applyFont="1" applyFill="1" applyBorder="1" applyAlignment="1">
      <alignment vertical="top"/>
      <protection/>
    </xf>
    <xf numFmtId="37" fontId="4" fillId="34" borderId="41" xfId="0" applyNumberFormat="1" applyFont="1" applyFill="1" applyBorder="1" applyAlignment="1" quotePrefix="1">
      <alignment vertical="top"/>
    </xf>
    <xf numFmtId="37" fontId="4" fillId="34" borderId="61" xfId="0" applyNumberFormat="1" applyFont="1" applyFill="1" applyBorder="1" applyAlignment="1" quotePrefix="1">
      <alignment vertical="top"/>
    </xf>
    <xf numFmtId="37" fontId="4" fillId="34" borderId="62" xfId="0" applyNumberFormat="1" applyFont="1" applyFill="1" applyBorder="1" applyAlignment="1" quotePrefix="1">
      <alignment vertical="top"/>
    </xf>
    <xf numFmtId="37" fontId="4" fillId="34" borderId="62" xfId="0" applyNumberFormat="1" applyFont="1" applyFill="1" applyBorder="1" applyAlignment="1">
      <alignment vertical="top"/>
    </xf>
    <xf numFmtId="37" fontId="4" fillId="0" borderId="53" xfId="0" applyNumberFormat="1" applyFont="1" applyFill="1" applyBorder="1" applyAlignment="1" quotePrefix="1">
      <alignment horizontal="right" vertical="top"/>
    </xf>
    <xf numFmtId="37" fontId="4" fillId="0" borderId="60" xfId="0" applyNumberFormat="1" applyFont="1" applyFill="1" applyBorder="1" applyAlignment="1" quotePrefix="1">
      <alignment horizontal="right" vertical="top"/>
    </xf>
    <xf numFmtId="37" fontId="4" fillId="0" borderId="63" xfId="59" applyNumberFormat="1" applyFont="1" applyFill="1" applyBorder="1" applyAlignment="1">
      <alignment vertical="top"/>
      <protection/>
    </xf>
    <xf numFmtId="37" fontId="4" fillId="0" borderId="62" xfId="0" applyNumberFormat="1" applyFont="1" applyFill="1" applyBorder="1" applyAlignment="1" quotePrefix="1">
      <alignment horizontal="right" vertical="top"/>
    </xf>
    <xf numFmtId="0" fontId="4" fillId="40" borderId="63" xfId="59" applyFont="1" applyFill="1" applyBorder="1" applyAlignment="1">
      <alignment vertical="top"/>
      <protection/>
    </xf>
    <xf numFmtId="37" fontId="4" fillId="40" borderId="61" xfId="0" applyNumberFormat="1" applyFont="1" applyFill="1" applyBorder="1" applyAlignment="1" quotePrefix="1">
      <alignment horizontal="right" vertical="top"/>
    </xf>
    <xf numFmtId="37" fontId="4" fillId="40" borderId="62" xfId="0" applyNumberFormat="1" applyFont="1" applyFill="1" applyBorder="1" applyAlignment="1" quotePrefix="1">
      <alignment horizontal="right" vertical="top"/>
    </xf>
    <xf numFmtId="37" fontId="4" fillId="40" borderId="62" xfId="0" applyNumberFormat="1" applyFont="1" applyFill="1" applyBorder="1" applyAlignment="1" quotePrefix="1">
      <alignment vertical="top"/>
    </xf>
    <xf numFmtId="37" fontId="4" fillId="40" borderId="63" xfId="0" applyNumberFormat="1" applyFont="1" applyFill="1" applyBorder="1" applyAlignment="1">
      <alignment vertical="top"/>
    </xf>
    <xf numFmtId="39" fontId="7" fillId="33" borderId="13" xfId="0" applyNumberFormat="1" applyFont="1" applyFill="1" applyBorder="1" applyAlignment="1">
      <alignment vertical="center"/>
    </xf>
    <xf numFmtId="39" fontId="13" fillId="41" borderId="19" xfId="59" applyNumberFormat="1" applyFont="1" applyFill="1" applyBorder="1" applyProtection="1">
      <alignment/>
      <protection locked="0"/>
    </xf>
    <xf numFmtId="39" fontId="13" fillId="41" borderId="22" xfId="59" applyNumberFormat="1" applyFont="1" applyFill="1" applyBorder="1" applyProtection="1">
      <alignment/>
      <protection locked="0"/>
    </xf>
    <xf numFmtId="39" fontId="13" fillId="41" borderId="13" xfId="59" applyNumberFormat="1" applyFont="1" applyFill="1" applyBorder="1" applyProtection="1">
      <alignment/>
      <protection locked="0"/>
    </xf>
    <xf numFmtId="39" fontId="21" fillId="33" borderId="0" xfId="0" applyNumberFormat="1" applyFont="1" applyFill="1" applyBorder="1" applyAlignment="1">
      <alignment horizontal="center" wrapText="1"/>
    </xf>
    <xf numFmtId="39" fontId="7" fillId="33" borderId="14" xfId="0" applyNumberFormat="1" applyFont="1" applyFill="1" applyBorder="1" applyAlignment="1">
      <alignment vertical="top"/>
    </xf>
    <xf numFmtId="39" fontId="7" fillId="33" borderId="13" xfId="0" applyNumberFormat="1" applyFont="1" applyFill="1" applyBorder="1" applyAlignment="1">
      <alignment vertical="top"/>
    </xf>
    <xf numFmtId="39" fontId="7" fillId="33" borderId="18" xfId="0" applyNumberFormat="1" applyFont="1" applyFill="1" applyBorder="1" applyAlignment="1">
      <alignment vertical="top"/>
    </xf>
    <xf numFmtId="0" fontId="21" fillId="33" borderId="22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right" vertical="top" wrapText="1"/>
    </xf>
    <xf numFmtId="0" fontId="0" fillId="0" borderId="14" xfId="0" applyFill="1" applyBorder="1" applyAlignment="1">
      <alignment/>
    </xf>
    <xf numFmtId="0" fontId="4" fillId="0" borderId="66" xfId="0" applyFont="1" applyFill="1" applyBorder="1" applyAlignment="1">
      <alignment vertical="top" wrapText="1"/>
    </xf>
    <xf numFmtId="0" fontId="4" fillId="34" borderId="64" xfId="0" applyFont="1" applyFill="1" applyBorder="1" applyAlignment="1">
      <alignment vertical="top" wrapText="1"/>
    </xf>
    <xf numFmtId="0" fontId="4" fillId="34" borderId="64" xfId="59" applyFont="1" applyFill="1" applyBorder="1" applyAlignment="1">
      <alignment vertical="top"/>
      <protection/>
    </xf>
    <xf numFmtId="37" fontId="4" fillId="34" borderId="65" xfId="59" applyNumberFormat="1" applyFont="1" applyFill="1" applyBorder="1" applyAlignment="1" quotePrefix="1">
      <alignment vertical="top"/>
      <protection/>
    </xf>
    <xf numFmtId="37" fontId="4" fillId="34" borderId="64" xfId="59" applyNumberFormat="1" applyFont="1" applyFill="1" applyBorder="1" applyAlignment="1" quotePrefix="1">
      <alignment vertical="top"/>
      <protection/>
    </xf>
    <xf numFmtId="37" fontId="4" fillId="34" borderId="64" xfId="0" applyNumberFormat="1" applyFont="1" applyFill="1" applyBorder="1" applyAlignment="1" quotePrefix="1">
      <alignment horizontal="right" vertical="top"/>
    </xf>
    <xf numFmtId="0" fontId="0" fillId="34" borderId="11" xfId="0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4" borderId="22" xfId="0" applyFont="1" applyFill="1" applyBorder="1" applyAlignment="1">
      <alignment horizontal="right"/>
    </xf>
    <xf numFmtId="0" fontId="0" fillId="34" borderId="22" xfId="0" applyFill="1" applyBorder="1" applyAlignment="1">
      <alignment/>
    </xf>
    <xf numFmtId="37" fontId="4" fillId="33" borderId="22" xfId="0" applyNumberFormat="1" applyFont="1" applyFill="1" applyBorder="1" applyAlignment="1">
      <alignment/>
    </xf>
    <xf numFmtId="0" fontId="0" fillId="34" borderId="13" xfId="0" applyFill="1" applyBorder="1" applyAlignment="1">
      <alignment wrapText="1"/>
    </xf>
    <xf numFmtId="37" fontId="0" fillId="0" borderId="0" xfId="0" applyNumberFormat="1" applyAlignment="1">
      <alignment/>
    </xf>
    <xf numFmtId="0" fontId="13" fillId="33" borderId="19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13" fillId="33" borderId="19" xfId="0" applyFont="1" applyFill="1" applyBorder="1" applyAlignment="1">
      <alignment vertical="center" shrinkToFit="1"/>
    </xf>
    <xf numFmtId="0" fontId="13" fillId="33" borderId="13" xfId="0" applyFont="1" applyFill="1" applyBorder="1" applyAlignment="1">
      <alignment vertical="center" shrinkToFit="1"/>
    </xf>
    <xf numFmtId="0" fontId="13" fillId="33" borderId="19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/>
    </xf>
    <xf numFmtId="0" fontId="13" fillId="33" borderId="24" xfId="0" applyFont="1" applyFill="1" applyBorder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right"/>
    </xf>
    <xf numFmtId="0" fontId="13" fillId="33" borderId="13" xfId="0" applyFont="1" applyFill="1" applyBorder="1" applyAlignment="1">
      <alignment horizontal="right"/>
    </xf>
    <xf numFmtId="0" fontId="13" fillId="33" borderId="18" xfId="0" applyFont="1" applyFill="1" applyBorder="1" applyAlignment="1">
      <alignment horizontal="right"/>
    </xf>
    <xf numFmtId="0" fontId="0" fillId="33" borderId="24" xfId="59" applyFont="1" applyFill="1" applyBorder="1">
      <alignment/>
      <protection/>
    </xf>
    <xf numFmtId="0" fontId="13" fillId="33" borderId="15" xfId="0" applyFont="1" applyFill="1" applyBorder="1" applyAlignment="1">
      <alignment horizontal="right"/>
    </xf>
    <xf numFmtId="0" fontId="13" fillId="33" borderId="19" xfId="59" applyFont="1" applyFill="1" applyBorder="1">
      <alignment/>
      <protection/>
    </xf>
    <xf numFmtId="39" fontId="13" fillId="33" borderId="19" xfId="59" applyNumberFormat="1" applyFont="1" applyFill="1" applyBorder="1" applyAlignment="1" applyProtection="1" quotePrefix="1">
      <alignment vertical="center"/>
      <protection/>
    </xf>
    <xf numFmtId="39" fontId="13" fillId="33" borderId="19" xfId="59" applyNumberFormat="1" applyFont="1" applyFill="1" applyBorder="1" applyAlignment="1" applyProtection="1">
      <alignment vertical="center"/>
      <protection/>
    </xf>
    <xf numFmtId="39" fontId="13" fillId="33" borderId="22" xfId="59" applyNumberFormat="1" applyFont="1" applyFill="1" applyBorder="1" applyAlignment="1" applyProtection="1">
      <alignment vertical="center"/>
      <protection/>
    </xf>
    <xf numFmtId="39" fontId="13" fillId="33" borderId="23" xfId="59" applyNumberFormat="1" applyFont="1" applyFill="1" applyBorder="1" applyAlignment="1" applyProtection="1">
      <alignment vertical="center"/>
      <protection/>
    </xf>
    <xf numFmtId="39" fontId="13" fillId="33" borderId="24" xfId="59" applyNumberFormat="1" applyFont="1" applyFill="1" applyBorder="1" applyAlignment="1" applyProtection="1" quotePrefix="1">
      <alignment vertical="center"/>
      <protection/>
    </xf>
    <xf numFmtId="39" fontId="13" fillId="34" borderId="24" xfId="59" applyNumberFormat="1" applyFont="1" applyFill="1" applyBorder="1" applyAlignment="1" applyProtection="1" quotePrefix="1">
      <alignment vertical="center"/>
      <protection/>
    </xf>
    <xf numFmtId="39" fontId="13" fillId="34" borderId="13" xfId="59" applyNumberFormat="1" applyFont="1" applyFill="1" applyBorder="1" applyAlignment="1" applyProtection="1">
      <alignment vertical="center"/>
      <protection/>
    </xf>
    <xf numFmtId="39" fontId="13" fillId="33" borderId="21" xfId="59" applyNumberFormat="1" applyFont="1" applyFill="1" applyBorder="1" applyAlignment="1" applyProtection="1">
      <alignment vertical="center"/>
      <protection/>
    </xf>
    <xf numFmtId="39" fontId="13" fillId="34" borderId="22" xfId="59" applyNumberFormat="1" applyFont="1" applyFill="1" applyBorder="1" applyAlignment="1" applyProtection="1">
      <alignment vertical="center"/>
      <protection/>
    </xf>
    <xf numFmtId="39" fontId="13" fillId="34" borderId="25" xfId="59" applyNumberFormat="1" applyFont="1" applyFill="1" applyBorder="1" applyAlignment="1" applyProtection="1" quotePrefix="1">
      <alignment vertical="center"/>
      <protection/>
    </xf>
    <xf numFmtId="39" fontId="13" fillId="33" borderId="12" xfId="59" applyNumberFormat="1" applyFont="1" applyFill="1" applyBorder="1" applyAlignment="1" applyProtection="1">
      <alignment vertical="center"/>
      <protection/>
    </xf>
    <xf numFmtId="39" fontId="13" fillId="34" borderId="21" xfId="59" applyNumberFormat="1" applyFont="1" applyFill="1" applyBorder="1" applyAlignment="1" applyProtection="1" quotePrefix="1">
      <alignment vertical="center"/>
      <protection/>
    </xf>
    <xf numFmtId="39" fontId="13" fillId="33" borderId="10" xfId="59" applyNumberFormat="1" applyFont="1" applyFill="1" applyBorder="1" applyAlignment="1" applyProtection="1" quotePrefix="1">
      <alignment vertical="center"/>
      <protection/>
    </xf>
    <xf numFmtId="39" fontId="13" fillId="34" borderId="22" xfId="59" applyNumberFormat="1" applyFont="1" applyFill="1" applyBorder="1" applyAlignment="1" applyProtection="1" quotePrefix="1">
      <alignment vertical="center"/>
      <protection/>
    </xf>
    <xf numFmtId="39" fontId="13" fillId="33" borderId="22" xfId="59" applyNumberFormat="1" applyFont="1" applyFill="1" applyBorder="1" applyAlignment="1" applyProtection="1" quotePrefix="1">
      <alignment vertical="center"/>
      <protection/>
    </xf>
    <xf numFmtId="39" fontId="13" fillId="33" borderId="24" xfId="59" applyNumberFormat="1" applyFont="1" applyFill="1" applyBorder="1" applyAlignment="1" applyProtection="1">
      <alignment vertical="center"/>
      <protection/>
    </xf>
    <xf numFmtId="39" fontId="13" fillId="34" borderId="19" xfId="59" applyNumberFormat="1" applyFont="1" applyFill="1" applyBorder="1" applyAlignment="1" applyProtection="1">
      <alignment vertical="center"/>
      <protection/>
    </xf>
    <xf numFmtId="39" fontId="13" fillId="34" borderId="12" xfId="59" applyNumberFormat="1" applyFont="1" applyFill="1" applyBorder="1" applyAlignment="1" applyProtection="1">
      <alignment vertical="center"/>
      <protection/>
    </xf>
    <xf numFmtId="39" fontId="13" fillId="34" borderId="16" xfId="59" applyNumberFormat="1" applyFont="1" applyFill="1" applyBorder="1" applyAlignment="1" applyProtection="1">
      <alignment vertical="center"/>
      <protection/>
    </xf>
    <xf numFmtId="39" fontId="13" fillId="34" borderId="15" xfId="59" applyNumberFormat="1" applyFont="1" applyFill="1" applyBorder="1" applyAlignment="1" applyProtection="1">
      <alignment vertical="center"/>
      <protection/>
    </xf>
    <xf numFmtId="0" fontId="0" fillId="34" borderId="25" xfId="59" applyFont="1" applyFill="1" applyBorder="1" applyAlignment="1">
      <alignment vertical="center"/>
      <protection/>
    </xf>
    <xf numFmtId="39" fontId="13" fillId="34" borderId="18" xfId="59" applyNumberFormat="1" applyFont="1" applyFill="1" applyBorder="1" applyAlignment="1" applyProtection="1">
      <alignment vertical="center"/>
      <protection/>
    </xf>
    <xf numFmtId="39" fontId="13" fillId="34" borderId="20" xfId="59" applyNumberFormat="1" applyFont="1" applyFill="1" applyBorder="1" applyAlignment="1" applyProtection="1">
      <alignment vertical="center"/>
      <protection/>
    </xf>
    <xf numFmtId="39" fontId="13" fillId="34" borderId="0" xfId="59" applyNumberFormat="1" applyFont="1" applyFill="1" applyBorder="1" applyAlignment="1" applyProtection="1">
      <alignment vertical="center"/>
      <protection/>
    </xf>
    <xf numFmtId="39" fontId="13" fillId="34" borderId="14" xfId="59" applyNumberFormat="1" applyFont="1" applyFill="1" applyBorder="1" applyAlignment="1" applyProtection="1">
      <alignment vertical="center"/>
      <protection/>
    </xf>
    <xf numFmtId="39" fontId="13" fillId="33" borderId="11" xfId="59" applyNumberFormat="1" applyFont="1" applyFill="1" applyBorder="1" applyAlignment="1" applyProtection="1">
      <alignment vertical="center"/>
      <protection/>
    </xf>
    <xf numFmtId="39" fontId="13" fillId="33" borderId="22" xfId="59" applyNumberFormat="1" applyFont="1" applyFill="1" applyBorder="1">
      <alignment/>
      <protection/>
    </xf>
    <xf numFmtId="39" fontId="13" fillId="33" borderId="21" xfId="59" applyNumberFormat="1" applyFont="1" applyFill="1" applyBorder="1" applyProtection="1">
      <alignment/>
      <protection/>
    </xf>
    <xf numFmtId="0" fontId="0" fillId="33" borderId="19" xfId="59" applyFont="1" applyFill="1" applyBorder="1">
      <alignment/>
      <protection/>
    </xf>
    <xf numFmtId="0" fontId="0" fillId="33" borderId="12" xfId="59" applyFont="1" applyFill="1" applyBorder="1">
      <alignment/>
      <protection/>
    </xf>
    <xf numFmtId="0" fontId="13" fillId="33" borderId="13" xfId="59" applyFont="1" applyFill="1" applyBorder="1" applyAlignment="1">
      <alignment horizontal="right"/>
      <protection/>
    </xf>
    <xf numFmtId="0" fontId="13" fillId="42" borderId="22" xfId="59" applyFont="1" applyFill="1" applyBorder="1" applyAlignment="1">
      <alignment horizontal="center"/>
      <protection/>
    </xf>
    <xf numFmtId="39" fontId="13" fillId="33" borderId="13" xfId="59" applyNumberFormat="1" applyFont="1" applyFill="1" applyBorder="1" applyAlignment="1">
      <alignment horizontal="right"/>
      <protection/>
    </xf>
    <xf numFmtId="168" fontId="13" fillId="42" borderId="22" xfId="59" applyNumberFormat="1" applyFont="1" applyFill="1" applyBorder="1" applyAlignment="1">
      <alignment horizontal="center"/>
      <protection/>
    </xf>
    <xf numFmtId="3" fontId="13" fillId="42" borderId="22" xfId="59" applyNumberFormat="1" applyFont="1" applyFill="1" applyBorder="1" applyAlignment="1">
      <alignment horizontal="center"/>
      <protection/>
    </xf>
    <xf numFmtId="10" fontId="13" fillId="42" borderId="22" xfId="59" applyNumberFormat="1" applyFont="1" applyFill="1" applyBorder="1" applyAlignment="1">
      <alignment horizontal="center"/>
      <protection/>
    </xf>
    <xf numFmtId="0" fontId="40" fillId="33" borderId="12" xfId="59" applyFont="1" applyFill="1" applyBorder="1">
      <alignment/>
      <protection/>
    </xf>
    <xf numFmtId="0" fontId="16" fillId="33" borderId="13" xfId="59" applyFont="1" applyFill="1" applyBorder="1" applyAlignment="1">
      <alignment horizontal="right"/>
      <protection/>
    </xf>
    <xf numFmtId="0" fontId="52" fillId="33" borderId="19" xfId="59" applyFont="1" applyFill="1" applyBorder="1">
      <alignment/>
      <protection/>
    </xf>
    <xf numFmtId="0" fontId="13" fillId="33" borderId="19" xfId="59" applyFont="1" applyFill="1" applyBorder="1" applyAlignment="1">
      <alignment vertical="center"/>
      <protection/>
    </xf>
    <xf numFmtId="37" fontId="13" fillId="33" borderId="22" xfId="59" applyNumberFormat="1" applyFont="1" applyFill="1" applyBorder="1" applyAlignment="1" applyProtection="1">
      <alignment horizontal="right" vertical="center"/>
      <protection/>
    </xf>
    <xf numFmtId="37" fontId="13" fillId="33" borderId="22" xfId="59" applyNumberFormat="1" applyFont="1" applyFill="1" applyBorder="1" applyAlignment="1" applyProtection="1" quotePrefix="1">
      <alignment horizontal="right" vertical="center"/>
      <protection/>
    </xf>
    <xf numFmtId="37" fontId="13" fillId="33" borderId="22" xfId="59" applyNumberFormat="1" applyFont="1" applyFill="1" applyBorder="1" applyAlignment="1" applyProtection="1">
      <alignment vertical="center"/>
      <protection/>
    </xf>
    <xf numFmtId="37" fontId="13" fillId="33" borderId="22" xfId="59" applyNumberFormat="1" applyFont="1" applyFill="1" applyBorder="1" applyAlignment="1">
      <alignment vertical="center"/>
      <protection/>
    </xf>
    <xf numFmtId="0" fontId="13" fillId="33" borderId="24" xfId="59" applyFont="1" applyFill="1" applyBorder="1" applyAlignment="1">
      <alignment horizontal="center" vertical="center"/>
      <protection/>
    </xf>
    <xf numFmtId="37" fontId="13" fillId="33" borderId="24" xfId="59" applyNumberFormat="1" applyFont="1" applyFill="1" applyBorder="1" applyAlignment="1" applyProtection="1">
      <alignment vertical="center"/>
      <protection/>
    </xf>
    <xf numFmtId="37" fontId="13" fillId="33" borderId="24" xfId="59" applyNumberFormat="1" applyFont="1" applyFill="1" applyBorder="1" applyAlignment="1" applyProtection="1">
      <alignment horizontal="right" vertical="center"/>
      <protection/>
    </xf>
    <xf numFmtId="37" fontId="13" fillId="33" borderId="0" xfId="59" applyNumberFormat="1" applyFont="1" applyFill="1" applyBorder="1" applyAlignment="1">
      <alignment vertical="center"/>
      <protection/>
    </xf>
    <xf numFmtId="39" fontId="13" fillId="33" borderId="19" xfId="59" applyNumberFormat="1" applyFont="1" applyFill="1" applyBorder="1" applyAlignment="1" applyProtection="1">
      <alignment horizontal="center" vertical="center" wrapText="1"/>
      <protection/>
    </xf>
    <xf numFmtId="39" fontId="13" fillId="33" borderId="22" xfId="59" applyNumberFormat="1" applyFont="1" applyFill="1" applyBorder="1" applyAlignment="1" applyProtection="1">
      <alignment horizontal="center" wrapText="1"/>
      <protection/>
    </xf>
    <xf numFmtId="10" fontId="13" fillId="33" borderId="22" xfId="59" applyNumberFormat="1" applyFont="1" applyFill="1" applyBorder="1" applyAlignment="1" applyProtection="1">
      <alignment horizontal="center" wrapText="1"/>
      <protection/>
    </xf>
    <xf numFmtId="0" fontId="13" fillId="33" borderId="22" xfId="59" applyFont="1" applyFill="1" applyBorder="1" applyAlignment="1">
      <alignment horizontal="center" wrapText="1"/>
      <protection/>
    </xf>
    <xf numFmtId="0" fontId="7" fillId="0" borderId="18" xfId="59" applyFont="1" applyBorder="1">
      <alignment/>
      <protection/>
    </xf>
    <xf numFmtId="37" fontId="13" fillId="33" borderId="19" xfId="59" applyNumberFormat="1" applyFont="1" applyFill="1" applyBorder="1">
      <alignment/>
      <protection/>
    </xf>
    <xf numFmtId="37" fontId="13" fillId="33" borderId="24" xfId="59" applyNumberFormat="1" applyFont="1" applyFill="1" applyBorder="1">
      <alignment/>
      <protection/>
    </xf>
    <xf numFmtId="0" fontId="13" fillId="33" borderId="22" xfId="0" applyFont="1" applyFill="1" applyBorder="1" applyAlignment="1">
      <alignment horizontal="right" vertical="center"/>
    </xf>
    <xf numFmtId="0" fontId="13" fillId="33" borderId="22" xfId="59" applyFont="1" applyFill="1" applyBorder="1" applyAlignment="1">
      <alignment horizontal="center" vertical="center"/>
      <protection/>
    </xf>
    <xf numFmtId="168" fontId="13" fillId="33" borderId="24" xfId="0" applyNumberFormat="1" applyFont="1" applyFill="1" applyBorder="1" applyAlignment="1" applyProtection="1">
      <alignment horizontal="center" vertical="center"/>
      <protection locked="0"/>
    </xf>
    <xf numFmtId="168" fontId="13" fillId="33" borderId="21" xfId="0" applyNumberFormat="1" applyFont="1" applyFill="1" applyBorder="1" applyAlignment="1">
      <alignment horizontal="right" vertical="center"/>
    </xf>
    <xf numFmtId="0" fontId="13" fillId="33" borderId="0" xfId="59" applyFont="1" applyFill="1" applyAlignment="1">
      <alignment horizontal="right" vertical="center"/>
      <protection/>
    </xf>
    <xf numFmtId="0" fontId="13" fillId="33" borderId="23" xfId="0" applyFont="1" applyFill="1" applyBorder="1" applyAlignment="1">
      <alignment horizontal="right" vertical="center"/>
    </xf>
    <xf numFmtId="168" fontId="13" fillId="33" borderId="23" xfId="0" applyNumberFormat="1" applyFont="1" applyFill="1" applyBorder="1" applyAlignment="1" applyProtection="1">
      <alignment horizontal="center" vertical="center"/>
      <protection locked="0"/>
    </xf>
    <xf numFmtId="0" fontId="13" fillId="33" borderId="12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right" vertical="center"/>
    </xf>
    <xf numFmtId="168" fontId="13" fillId="33" borderId="19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13" fillId="33" borderId="13" xfId="59" applyFont="1" applyFill="1" applyBorder="1" applyAlignment="1">
      <alignment horizontal="right" vertical="center"/>
      <protection/>
    </xf>
    <xf numFmtId="0" fontId="0" fillId="33" borderId="16" xfId="59" applyFont="1" applyFill="1" applyBorder="1" applyAlignment="1">
      <alignment vertical="center"/>
      <protection/>
    </xf>
    <xf numFmtId="0" fontId="13" fillId="33" borderId="15" xfId="0" applyFont="1" applyFill="1" applyBorder="1" applyAlignment="1">
      <alignment horizontal="right" vertical="center"/>
    </xf>
    <xf numFmtId="0" fontId="13" fillId="33" borderId="12" xfId="0" applyFont="1" applyFill="1" applyBorder="1" applyAlignment="1" applyProtection="1">
      <alignment horizontal="center" vertical="center"/>
      <protection locked="0"/>
    </xf>
    <xf numFmtId="10" fontId="13" fillId="33" borderId="12" xfId="0" applyNumberFormat="1" applyFont="1" applyFill="1" applyBorder="1" applyAlignment="1">
      <alignment horizontal="left" vertical="center"/>
    </xf>
    <xf numFmtId="168" fontId="13" fillId="33" borderId="22" xfId="0" applyNumberFormat="1" applyFont="1" applyFill="1" applyBorder="1" applyAlignment="1" applyProtection="1">
      <alignment horizontal="center" vertical="center"/>
      <protection locked="0"/>
    </xf>
    <xf numFmtId="167" fontId="13" fillId="33" borderId="22" xfId="0" applyNumberFormat="1" applyFont="1" applyFill="1" applyBorder="1" applyAlignment="1" applyProtection="1">
      <alignment horizontal="center" vertical="center"/>
      <protection locked="0"/>
    </xf>
    <xf numFmtId="10" fontId="13" fillId="33" borderId="22" xfId="0" applyNumberFormat="1" applyFont="1" applyFill="1" applyBorder="1" applyAlignment="1" applyProtection="1">
      <alignment horizontal="center" vertical="center"/>
      <protection locked="0"/>
    </xf>
    <xf numFmtId="10" fontId="13" fillId="33" borderId="22" xfId="59" applyNumberFormat="1" applyFont="1" applyFill="1" applyBorder="1" applyAlignment="1">
      <alignment horizontal="center" vertical="center"/>
      <protection/>
    </xf>
    <xf numFmtId="0" fontId="53" fillId="33" borderId="25" xfId="59" applyFont="1" applyFill="1" applyBorder="1" applyAlignment="1">
      <alignment horizontal="center" wrapText="1"/>
      <protection/>
    </xf>
    <xf numFmtId="0" fontId="53" fillId="33" borderId="21" xfId="59" applyFont="1" applyFill="1" applyBorder="1" applyAlignment="1">
      <alignment horizontal="center" wrapText="1"/>
      <protection/>
    </xf>
    <xf numFmtId="49" fontId="4" fillId="33" borderId="67" xfId="0" applyNumberFormat="1" applyFont="1" applyFill="1" applyBorder="1" applyAlignment="1">
      <alignment horizontal="right" vertical="top"/>
    </xf>
    <xf numFmtId="0" fontId="4" fillId="34" borderId="68" xfId="59" applyFont="1" applyFill="1" applyBorder="1" applyAlignment="1">
      <alignment vertical="top"/>
      <protection/>
    </xf>
    <xf numFmtId="37" fontId="4" fillId="34" borderId="69" xfId="59" applyNumberFormat="1" applyFont="1" applyFill="1" applyBorder="1" applyAlignment="1" quotePrefix="1">
      <alignment vertical="top"/>
      <protection/>
    </xf>
    <xf numFmtId="37" fontId="4" fillId="33" borderId="68" xfId="0" applyNumberFormat="1" applyFont="1" applyFill="1" applyBorder="1" applyAlignment="1" quotePrefix="1">
      <alignment horizontal="right" vertical="top"/>
    </xf>
    <xf numFmtId="37" fontId="4" fillId="33" borderId="68" xfId="0" applyNumberFormat="1" applyFont="1" applyFill="1" applyBorder="1" applyAlignment="1">
      <alignment vertical="top"/>
    </xf>
    <xf numFmtId="49" fontId="4" fillId="33" borderId="19" xfId="0" applyNumberFormat="1" applyFont="1" applyFill="1" applyBorder="1" applyAlignment="1">
      <alignment horizontal="right" vertical="top"/>
    </xf>
    <xf numFmtId="0" fontId="4" fillId="34" borderId="22" xfId="59" applyFont="1" applyFill="1" applyBorder="1" applyAlignment="1">
      <alignment vertical="top"/>
      <protection/>
    </xf>
    <xf numFmtId="37" fontId="4" fillId="34" borderId="13" xfId="59" applyNumberFormat="1" applyFont="1" applyFill="1" applyBorder="1" applyAlignment="1" quotePrefix="1">
      <alignment vertical="top"/>
      <protection/>
    </xf>
    <xf numFmtId="37" fontId="4" fillId="33" borderId="22" xfId="0" applyNumberFormat="1" applyFont="1" applyFill="1" applyBorder="1" applyAlignment="1">
      <alignment horizontal="right" vertical="top"/>
    </xf>
    <xf numFmtId="0" fontId="4" fillId="40" borderId="63" xfId="59" applyFont="1" applyFill="1" applyBorder="1" applyAlignment="1">
      <alignment vertical="top" wrapText="1"/>
      <protection/>
    </xf>
    <xf numFmtId="0" fontId="4" fillId="40" borderId="63" xfId="0" applyFont="1" applyFill="1" applyBorder="1" applyAlignment="1">
      <alignment vertical="top" wrapText="1"/>
    </xf>
    <xf numFmtId="0" fontId="4" fillId="0" borderId="63" xfId="59" applyFont="1" applyFill="1" applyBorder="1" applyAlignment="1">
      <alignment horizontal="left" vertical="top" wrapText="1"/>
      <protection/>
    </xf>
    <xf numFmtId="0" fontId="4" fillId="34" borderId="69" xfId="59" applyFont="1" applyFill="1" applyBorder="1" applyAlignment="1">
      <alignment vertical="top"/>
      <protection/>
    </xf>
    <xf numFmtId="37" fontId="4" fillId="34" borderId="22" xfId="59" applyNumberFormat="1" applyFont="1" applyFill="1" applyBorder="1" applyAlignment="1" quotePrefix="1">
      <alignment vertical="top"/>
      <protection/>
    </xf>
    <xf numFmtId="37" fontId="4" fillId="34" borderId="22" xfId="0" applyNumberFormat="1" applyFont="1" applyFill="1" applyBorder="1" applyAlignment="1" quotePrefix="1">
      <alignment horizontal="right" vertical="top"/>
    </xf>
    <xf numFmtId="0" fontId="4" fillId="33" borderId="59" xfId="59" applyFont="1" applyFill="1" applyBorder="1" applyAlignment="1">
      <alignment horizontal="right" vertical="top"/>
      <protection/>
    </xf>
    <xf numFmtId="39" fontId="13" fillId="33" borderId="23" xfId="59" applyNumberFormat="1" applyFont="1" applyFill="1" applyBorder="1" applyProtection="1">
      <alignment/>
      <protection locked="0"/>
    </xf>
    <xf numFmtId="39" fontId="13" fillId="33" borderId="12" xfId="59" applyNumberFormat="1" applyFont="1" applyFill="1" applyBorder="1" applyProtection="1">
      <alignment/>
      <protection locked="0"/>
    </xf>
    <xf numFmtId="37" fontId="4" fillId="34" borderId="60" xfId="0" applyNumberFormat="1" applyFont="1" applyFill="1" applyBorder="1" applyAlignment="1" quotePrefix="1">
      <alignment horizontal="right" vertical="top"/>
    </xf>
    <xf numFmtId="37" fontId="4" fillId="40" borderId="61" xfId="0" applyNumberFormat="1" applyFont="1" applyFill="1" applyBorder="1" applyAlignment="1">
      <alignment horizontal="left" vertical="top"/>
    </xf>
    <xf numFmtId="37" fontId="4" fillId="40" borderId="62" xfId="0" applyNumberFormat="1" applyFont="1" applyFill="1" applyBorder="1" applyAlignment="1">
      <alignment horizontal="left" vertical="top"/>
    </xf>
    <xf numFmtId="37" fontId="4" fillId="33" borderId="60" xfId="0" applyNumberFormat="1" applyFont="1" applyFill="1" applyBorder="1" applyAlignment="1" quotePrefix="1">
      <alignment horizontal="right" vertical="top"/>
    </xf>
    <xf numFmtId="0" fontId="7" fillId="34" borderId="63" xfId="0" applyFont="1" applyFill="1" applyBorder="1" applyAlignment="1">
      <alignment horizontal="center" vertical="top"/>
    </xf>
    <xf numFmtId="0" fontId="7" fillId="34" borderId="61" xfId="0" applyFont="1" applyFill="1" applyBorder="1" applyAlignment="1">
      <alignment horizontal="center" vertical="top"/>
    </xf>
    <xf numFmtId="0" fontId="7" fillId="34" borderId="62" xfId="0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center" vertical="top"/>
    </xf>
    <xf numFmtId="37" fontId="4" fillId="0" borderId="61" xfId="0" applyNumberFormat="1" applyFont="1" applyFill="1" applyBorder="1" applyAlignment="1">
      <alignment horizontal="right" vertical="top"/>
    </xf>
    <xf numFmtId="0" fontId="4" fillId="0" borderId="63" xfId="0" applyFont="1" applyFill="1" applyBorder="1" applyAlignment="1">
      <alignment horizontal="center" vertical="top"/>
    </xf>
    <xf numFmtId="0" fontId="0" fillId="33" borderId="60" xfId="0" applyFill="1" applyBorder="1" applyAlignment="1">
      <alignment vertical="top"/>
    </xf>
    <xf numFmtId="37" fontId="4" fillId="0" borderId="59" xfId="0" applyNumberFormat="1" applyFont="1" applyBorder="1" applyAlignment="1">
      <alignment vertical="top"/>
    </xf>
    <xf numFmtId="0" fontId="4" fillId="0" borderId="63" xfId="0" applyFont="1" applyFill="1" applyBorder="1" applyAlignment="1">
      <alignment vertical="top"/>
    </xf>
    <xf numFmtId="37" fontId="4" fillId="0" borderId="63" xfId="0" applyNumberFormat="1" applyFont="1" applyBorder="1" applyAlignment="1">
      <alignment vertical="top"/>
    </xf>
    <xf numFmtId="0" fontId="4" fillId="33" borderId="39" xfId="0" applyFont="1" applyFill="1" applyBorder="1" applyAlignment="1">
      <alignment vertical="top"/>
    </xf>
    <xf numFmtId="0" fontId="4" fillId="34" borderId="64" xfId="0" applyFont="1" applyFill="1" applyBorder="1" applyAlignment="1">
      <alignment horizontal="right" vertical="top"/>
    </xf>
    <xf numFmtId="0" fontId="0" fillId="34" borderId="64" xfId="0" applyFill="1" applyBorder="1" applyAlignment="1">
      <alignment vertical="top"/>
    </xf>
    <xf numFmtId="37" fontId="4" fillId="33" borderId="64" xfId="0" applyNumberFormat="1" applyFont="1" applyFill="1" applyBorder="1" applyAlignment="1">
      <alignment vertical="top"/>
    </xf>
    <xf numFmtId="0" fontId="0" fillId="34" borderId="64" xfId="0" applyFill="1" applyBorder="1" applyAlignment="1">
      <alignment vertical="top" wrapText="1"/>
    </xf>
    <xf numFmtId="37" fontId="4" fillId="33" borderId="59" xfId="0" applyNumberFormat="1" applyFont="1" applyFill="1" applyBorder="1" applyAlignment="1">
      <alignment vertical="top"/>
    </xf>
    <xf numFmtId="0" fontId="4" fillId="34" borderId="42" xfId="0" applyFont="1" applyFill="1" applyBorder="1" applyAlignment="1">
      <alignment vertical="top"/>
    </xf>
    <xf numFmtId="37" fontId="4" fillId="33" borderId="42" xfId="0" applyNumberFormat="1" applyFont="1" applyFill="1" applyBorder="1" applyAlignment="1">
      <alignment vertical="top"/>
    </xf>
    <xf numFmtId="37" fontId="0" fillId="34" borderId="24" xfId="0" applyNumberFormat="1" applyFill="1" applyBorder="1" applyAlignment="1">
      <alignment vertical="top" wrapText="1"/>
    </xf>
    <xf numFmtId="0" fontId="0" fillId="34" borderId="0" xfId="0" applyFill="1" applyBorder="1" applyAlignment="1">
      <alignment vertical="top"/>
    </xf>
    <xf numFmtId="0" fontId="4" fillId="33" borderId="63" xfId="0" applyFont="1" applyFill="1" applyBorder="1" applyAlignment="1">
      <alignment horizontal="right" vertical="top"/>
    </xf>
    <xf numFmtId="0" fontId="4" fillId="34" borderId="63" xfId="0" applyFont="1" applyFill="1" applyBorder="1" applyAlignment="1">
      <alignment horizontal="right" vertical="top"/>
    </xf>
    <xf numFmtId="37" fontId="0" fillId="34" borderId="0" xfId="0" applyNumberFormat="1" applyFill="1" applyBorder="1" applyAlignment="1">
      <alignment vertical="top"/>
    </xf>
    <xf numFmtId="0" fontId="4" fillId="33" borderId="68" xfId="0" applyFont="1" applyFill="1" applyBorder="1" applyAlignment="1">
      <alignment horizontal="right" vertical="top"/>
    </xf>
    <xf numFmtId="0" fontId="4" fillId="34" borderId="68" xfId="0" applyFont="1" applyFill="1" applyBorder="1" applyAlignment="1">
      <alignment horizontal="right" vertical="top"/>
    </xf>
    <xf numFmtId="37" fontId="4" fillId="34" borderId="69" xfId="0" applyNumberFormat="1" applyFont="1" applyFill="1" applyBorder="1" applyAlignment="1">
      <alignment vertical="top"/>
    </xf>
    <xf numFmtId="37" fontId="4" fillId="34" borderId="68" xfId="0" applyNumberFormat="1" applyFont="1" applyFill="1" applyBorder="1" applyAlignment="1">
      <alignment vertical="top"/>
    </xf>
    <xf numFmtId="0" fontId="0" fillId="33" borderId="19" xfId="0" applyFill="1" applyBorder="1" applyAlignment="1">
      <alignment vertical="top"/>
    </xf>
    <xf numFmtId="0" fontId="4" fillId="33" borderId="13" xfId="0" applyFont="1" applyFill="1" applyBorder="1" applyAlignment="1">
      <alignment horizontal="right" vertical="top"/>
    </xf>
    <xf numFmtId="0" fontId="4" fillId="34" borderId="22" xfId="0" applyFont="1" applyFill="1" applyBorder="1" applyAlignment="1">
      <alignment horizontal="right" vertical="top"/>
    </xf>
    <xf numFmtId="37" fontId="4" fillId="34" borderId="13" xfId="0" applyNumberFormat="1" applyFont="1" applyFill="1" applyBorder="1" applyAlignment="1">
      <alignment vertical="top"/>
    </xf>
    <xf numFmtId="37" fontId="4" fillId="33" borderId="22" xfId="0" applyNumberFormat="1" applyFont="1" applyFill="1" applyBorder="1" applyAlignment="1">
      <alignment vertical="top"/>
    </xf>
    <xf numFmtId="37" fontId="4" fillId="34" borderId="22" xfId="0" applyNumberFormat="1" applyFont="1" applyFill="1" applyBorder="1" applyAlignment="1">
      <alignment vertical="top"/>
    </xf>
    <xf numFmtId="0" fontId="4" fillId="0" borderId="53" xfId="59" applyFont="1" applyFill="1" applyBorder="1" applyAlignment="1">
      <alignment vertical="top" wrapText="1"/>
      <protection/>
    </xf>
    <xf numFmtId="0" fontId="4" fillId="0" borderId="60" xfId="59" applyFont="1" applyFill="1" applyBorder="1" applyAlignment="1">
      <alignment vertical="top" wrapText="1"/>
      <protection/>
    </xf>
    <xf numFmtId="0" fontId="4" fillId="33" borderId="39" xfId="59" applyFont="1" applyFill="1" applyBorder="1" applyAlignment="1">
      <alignment horizontal="right" vertical="top" wrapText="1"/>
      <protection/>
    </xf>
    <xf numFmtId="0" fontId="4" fillId="33" borderId="59" xfId="59" applyFont="1" applyFill="1" applyBorder="1" applyAlignment="1">
      <alignment vertical="top" wrapText="1"/>
      <protection/>
    </xf>
    <xf numFmtId="0" fontId="4" fillId="0" borderId="63" xfId="59" applyFont="1" applyFill="1" applyBorder="1" applyAlignment="1">
      <alignment vertical="top" wrapText="1"/>
      <protection/>
    </xf>
    <xf numFmtId="0" fontId="4" fillId="33" borderId="68" xfId="59" applyFont="1" applyFill="1" applyBorder="1" applyAlignment="1">
      <alignment horizontal="right" vertical="top" wrapText="1"/>
      <protection/>
    </xf>
    <xf numFmtId="0" fontId="4" fillId="33" borderId="22" xfId="59" applyFont="1" applyFill="1" applyBorder="1" applyAlignment="1">
      <alignment horizontal="right" vertical="top" wrapText="1"/>
      <protection/>
    </xf>
    <xf numFmtId="0" fontId="4" fillId="0" borderId="59" xfId="59" applyFont="1" applyFill="1" applyBorder="1" applyAlignment="1">
      <alignment vertical="top" wrapText="1"/>
      <protection/>
    </xf>
    <xf numFmtId="0" fontId="4" fillId="33" borderId="64" xfId="0" applyFont="1" applyFill="1" applyBorder="1" applyAlignment="1">
      <alignment horizontal="right" vertical="top" wrapText="1"/>
    </xf>
    <xf numFmtId="0" fontId="4" fillId="0" borderId="53" xfId="0" applyFont="1" applyBorder="1" applyAlignment="1">
      <alignment vertical="top" wrapText="1"/>
    </xf>
    <xf numFmtId="0" fontId="4" fillId="33" borderId="22" xfId="0" applyFont="1" applyFill="1" applyBorder="1" applyAlignment="1">
      <alignment horizontal="right" wrapText="1"/>
    </xf>
    <xf numFmtId="0" fontId="4" fillId="0" borderId="59" xfId="0" applyFont="1" applyBorder="1" applyAlignment="1">
      <alignment vertical="top" wrapText="1"/>
    </xf>
    <xf numFmtId="0" fontId="13" fillId="33" borderId="11" xfId="0" applyFont="1" applyFill="1" applyBorder="1" applyAlignment="1">
      <alignment horizontal="right"/>
    </xf>
    <xf numFmtId="0" fontId="13" fillId="33" borderId="14" xfId="0" applyFont="1" applyFill="1" applyBorder="1" applyAlignment="1">
      <alignment horizontal="right"/>
    </xf>
    <xf numFmtId="39" fontId="13" fillId="33" borderId="21" xfId="59" applyNumberFormat="1" applyFont="1" applyFill="1" applyBorder="1">
      <alignment/>
      <protection/>
    </xf>
    <xf numFmtId="39" fontId="13" fillId="33" borderId="70" xfId="59" applyNumberFormat="1" applyFont="1" applyFill="1" applyBorder="1" applyAlignment="1" applyProtection="1">
      <alignment vertical="center"/>
      <protection/>
    </xf>
    <xf numFmtId="0" fontId="4" fillId="34" borderId="63" xfId="0" applyFont="1" applyFill="1" applyBorder="1" applyAlignment="1">
      <alignment vertical="center" wrapText="1"/>
    </xf>
    <xf numFmtId="0" fontId="32" fillId="34" borderId="48" xfId="58" applyFont="1" applyFill="1" applyBorder="1" applyAlignment="1">
      <alignment horizontal="center"/>
      <protection/>
    </xf>
    <xf numFmtId="7" fontId="0" fillId="33" borderId="27" xfId="0" applyNumberFormat="1" applyFill="1" applyBorder="1" applyAlignment="1">
      <alignment/>
    </xf>
    <xf numFmtId="7" fontId="0" fillId="33" borderId="36" xfId="0" applyNumberFormat="1" applyFill="1" applyBorder="1" applyAlignment="1">
      <alignment/>
    </xf>
    <xf numFmtId="0" fontId="32" fillId="43" borderId="31" xfId="58" applyFont="1" applyFill="1" applyBorder="1" applyAlignment="1">
      <alignment horizontal="left"/>
      <protection/>
    </xf>
    <xf numFmtId="0" fontId="32" fillId="43" borderId="31" xfId="62" applyFont="1" applyFill="1" applyBorder="1" applyAlignment="1">
      <alignment horizontal="left"/>
      <protection/>
    </xf>
    <xf numFmtId="0" fontId="0" fillId="38" borderId="39" xfId="0" applyFill="1" applyBorder="1" applyAlignment="1">
      <alignment/>
    </xf>
    <xf numFmtId="0" fontId="0" fillId="38" borderId="40" xfId="0" applyFill="1" applyBorder="1" applyAlignment="1">
      <alignment/>
    </xf>
    <xf numFmtId="44" fontId="32" fillId="43" borderId="31" xfId="44" applyFont="1" applyFill="1" applyBorder="1" applyAlignment="1">
      <alignment horizontal="right"/>
    </xf>
    <xf numFmtId="44" fontId="0" fillId="38" borderId="31" xfId="44" applyFont="1" applyFill="1" applyBorder="1" applyAlignment="1">
      <alignment/>
    </xf>
    <xf numFmtId="44" fontId="0" fillId="38" borderId="32" xfId="44" applyFont="1" applyFill="1" applyBorder="1" applyAlignment="1">
      <alignment/>
    </xf>
    <xf numFmtId="44" fontId="0" fillId="38" borderId="40" xfId="44" applyFont="1" applyFill="1" applyBorder="1" applyAlignment="1">
      <alignment/>
    </xf>
    <xf numFmtId="44" fontId="0" fillId="38" borderId="71" xfId="44" applyFont="1" applyFill="1" applyBorder="1" applyAlignment="1">
      <alignment horizontal="center"/>
    </xf>
    <xf numFmtId="44" fontId="0" fillId="38" borderId="72" xfId="44" applyFont="1" applyFill="1" applyBorder="1" applyAlignment="1">
      <alignment/>
    </xf>
    <xf numFmtId="44" fontId="32" fillId="39" borderId="73" xfId="44" applyFont="1" applyFill="1" applyBorder="1" applyAlignment="1">
      <alignment horizontal="right"/>
    </xf>
    <xf numFmtId="44" fontId="0" fillId="37" borderId="73" xfId="44" applyFont="1" applyFill="1" applyBorder="1" applyAlignment="1">
      <alignment/>
    </xf>
    <xf numFmtId="44" fontId="0" fillId="37" borderId="32" xfId="44" applyFont="1" applyFill="1" applyBorder="1" applyAlignment="1">
      <alignment/>
    </xf>
    <xf numFmtId="44" fontId="0" fillId="37" borderId="40" xfId="44" applyFont="1" applyFill="1" applyBorder="1" applyAlignment="1">
      <alignment/>
    </xf>
    <xf numFmtId="44" fontId="0" fillId="37" borderId="40" xfId="44" applyFont="1" applyFill="1" applyBorder="1" applyAlignment="1">
      <alignment horizontal="center"/>
    </xf>
    <xf numFmtId="44" fontId="0" fillId="37" borderId="72" xfId="44" applyFont="1" applyFill="1" applyBorder="1" applyAlignment="1">
      <alignment/>
    </xf>
    <xf numFmtId="3" fontId="0" fillId="0" borderId="0" xfId="0" applyNumberFormat="1" applyAlignment="1">
      <alignment/>
    </xf>
    <xf numFmtId="49" fontId="32" fillId="43" borderId="30" xfId="62" applyNumberFormat="1" applyFont="1" applyFill="1" applyBorder="1" applyAlignment="1">
      <alignment horizontal="center" wrapText="1"/>
      <protection/>
    </xf>
    <xf numFmtId="0" fontId="5" fillId="33" borderId="12" xfId="0" applyFont="1" applyFill="1" applyBorder="1" applyAlignment="1">
      <alignment horizontal="left"/>
    </xf>
    <xf numFmtId="0" fontId="29" fillId="34" borderId="19" xfId="0" applyFont="1" applyFill="1" applyBorder="1" applyAlignment="1">
      <alignment/>
    </xf>
    <xf numFmtId="0" fontId="5" fillId="34" borderId="12" xfId="0" applyFont="1" applyFill="1" applyBorder="1" applyAlignment="1">
      <alignment horizontal="left"/>
    </xf>
    <xf numFmtId="0" fontId="29" fillId="34" borderId="12" xfId="0" applyFont="1" applyFill="1" applyBorder="1" applyAlignment="1">
      <alignment/>
    </xf>
    <xf numFmtId="39" fontId="5" fillId="34" borderId="22" xfId="0" applyNumberFormat="1" applyFont="1" applyFill="1" applyBorder="1" applyAlignment="1">
      <alignment/>
    </xf>
    <xf numFmtId="0" fontId="90" fillId="0" borderId="0" xfId="59" applyFont="1">
      <alignment/>
      <protection/>
    </xf>
    <xf numFmtId="0" fontId="90" fillId="0" borderId="0" xfId="59" applyFont="1" applyAlignment="1">
      <alignment vertical="center"/>
      <protection/>
    </xf>
    <xf numFmtId="0" fontId="91" fillId="0" borderId="0" xfId="59" applyFont="1" applyBorder="1" applyAlignment="1">
      <alignment horizontal="right"/>
      <protection/>
    </xf>
    <xf numFmtId="0" fontId="91" fillId="0" borderId="0" xfId="59" applyFont="1" applyBorder="1">
      <alignment/>
      <protection/>
    </xf>
    <xf numFmtId="0" fontId="90" fillId="0" borderId="0" xfId="59" applyFont="1" applyBorder="1">
      <alignment/>
      <protection/>
    </xf>
    <xf numFmtId="37" fontId="90" fillId="0" borderId="0" xfId="59" applyNumberFormat="1" applyFont="1" applyProtection="1">
      <alignment/>
      <protection/>
    </xf>
    <xf numFmtId="0" fontId="11" fillId="33" borderId="0" xfId="59" applyFont="1" applyFill="1" applyBorder="1" applyAlignment="1">
      <alignment horizontal="right"/>
      <protection/>
    </xf>
    <xf numFmtId="0" fontId="12" fillId="0" borderId="0" xfId="59" applyFont="1" applyBorder="1" applyAlignment="1">
      <alignment horizontal="center"/>
      <protection/>
    </xf>
    <xf numFmtId="49" fontId="13" fillId="0" borderId="18" xfId="0" applyNumberFormat="1" applyFont="1" applyFill="1" applyBorder="1" applyAlignment="1" applyProtection="1">
      <alignment horizontal="center"/>
      <protection locked="0"/>
    </xf>
    <xf numFmtId="0" fontId="13" fillId="33" borderId="19" xfId="0" applyFont="1" applyFill="1" applyBorder="1" applyAlignment="1" applyProtection="1">
      <alignment horizontal="left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13" fillId="33" borderId="12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0" fontId="13" fillId="33" borderId="19" xfId="59" applyFont="1" applyFill="1" applyBorder="1" applyAlignment="1">
      <alignment horizontal="right" vertical="top"/>
      <protection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11" fillId="33" borderId="10" xfId="59" applyFont="1" applyFill="1" applyBorder="1" applyAlignment="1">
      <alignment horizontal="center"/>
      <protection/>
    </xf>
    <xf numFmtId="0" fontId="11" fillId="33" borderId="0" xfId="59" applyFont="1" applyFill="1" applyBorder="1" applyAlignment="1">
      <alignment horizontal="center"/>
      <protection/>
    </xf>
    <xf numFmtId="0" fontId="13" fillId="33" borderId="0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46" fillId="33" borderId="24" xfId="59" applyFont="1" applyFill="1" applyBorder="1" applyAlignment="1">
      <alignment horizontal="center" vertical="center"/>
      <protection/>
    </xf>
    <xf numFmtId="0" fontId="46" fillId="33" borderId="16" xfId="59" applyFont="1" applyFill="1" applyBorder="1" applyAlignment="1">
      <alignment horizontal="center" vertical="center"/>
      <protection/>
    </xf>
    <xf numFmtId="0" fontId="47" fillId="0" borderId="1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3" fillId="33" borderId="19" xfId="0" applyFont="1" applyFill="1" applyBorder="1" applyAlignment="1" applyProtection="1">
      <alignment horizontal="left" vertical="top"/>
      <protection locked="0"/>
    </xf>
    <xf numFmtId="0" fontId="0" fillId="33" borderId="12" xfId="0" applyFont="1" applyFill="1" applyBorder="1" applyAlignment="1" applyProtection="1">
      <alignment horizontal="left" vertical="top"/>
      <protection locked="0"/>
    </xf>
    <xf numFmtId="0" fontId="13" fillId="33" borderId="19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33" borderId="74" xfId="59" applyFont="1" applyFill="1" applyBorder="1" applyAlignment="1">
      <alignment horizontal="center" vertical="center" wrapText="1"/>
      <protection/>
    </xf>
    <xf numFmtId="0" fontId="13" fillId="33" borderId="75" xfId="59" applyFont="1" applyFill="1" applyBorder="1" applyAlignment="1">
      <alignment horizontal="center" vertical="center" wrapText="1"/>
      <protection/>
    </xf>
    <xf numFmtId="0" fontId="36" fillId="33" borderId="10" xfId="59" applyFont="1" applyFill="1" applyBorder="1" applyAlignment="1">
      <alignment horizontal="right"/>
      <protection/>
    </xf>
    <xf numFmtId="0" fontId="36" fillId="33" borderId="18" xfId="59" applyFont="1" applyFill="1" applyBorder="1" applyAlignment="1">
      <alignment horizontal="right"/>
      <protection/>
    </xf>
    <xf numFmtId="0" fontId="11" fillId="33" borderId="11" xfId="59" applyFont="1" applyFill="1" applyBorder="1" applyAlignment="1">
      <alignment horizontal="right"/>
      <protection/>
    </xf>
    <xf numFmtId="0" fontId="11" fillId="33" borderId="14" xfId="59" applyFont="1" applyFill="1" applyBorder="1" applyAlignment="1">
      <alignment horizontal="right"/>
      <protection/>
    </xf>
    <xf numFmtId="0" fontId="13" fillId="33" borderId="19" xfId="59" applyFont="1" applyFill="1" applyBorder="1" applyAlignment="1">
      <alignment/>
      <protection/>
    </xf>
    <xf numFmtId="0" fontId="0" fillId="0" borderId="12" xfId="0" applyFont="1" applyBorder="1" applyAlignment="1">
      <alignment/>
    </xf>
    <xf numFmtId="0" fontId="10" fillId="33" borderId="24" xfId="59" applyFont="1" applyFill="1" applyBorder="1" applyAlignment="1">
      <alignment/>
      <protection/>
    </xf>
    <xf numFmtId="0" fontId="10" fillId="33" borderId="15" xfId="59" applyFont="1" applyFill="1" applyBorder="1" applyAlignment="1">
      <alignment/>
      <protection/>
    </xf>
    <xf numFmtId="0" fontId="6" fillId="33" borderId="11" xfId="59" applyFont="1" applyFill="1" applyBorder="1" applyAlignment="1">
      <alignment horizontal="center"/>
      <protection/>
    </xf>
    <xf numFmtId="0" fontId="4" fillId="0" borderId="14" xfId="0" applyFont="1" applyBorder="1" applyAlignment="1">
      <alignment/>
    </xf>
    <xf numFmtId="0" fontId="13" fillId="33" borderId="19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9" xfId="59" applyFont="1" applyFill="1" applyBorder="1" applyAlignment="1">
      <alignment vertical="center" wrapText="1"/>
      <protection/>
    </xf>
    <xf numFmtId="0" fontId="17" fillId="33" borderId="24" xfId="59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38" fillId="33" borderId="10" xfId="59" applyFont="1" applyFill="1" applyBorder="1" applyAlignment="1">
      <alignment horizontal="center"/>
      <protection/>
    </xf>
    <xf numFmtId="0" fontId="39" fillId="0" borderId="0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7" fillId="33" borderId="11" xfId="59" applyFont="1" applyFill="1" applyBorder="1" applyAlignment="1">
      <alignment horizontal="center"/>
      <protection/>
    </xf>
    <xf numFmtId="0" fontId="40" fillId="0" borderId="20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13" fillId="33" borderId="19" xfId="0" applyFont="1" applyFill="1" applyBorder="1" applyAlignment="1">
      <alignment horizontal="right" wrapText="1"/>
    </xf>
    <xf numFmtId="0" fontId="0" fillId="0" borderId="13" xfId="0" applyBorder="1" applyAlignment="1">
      <alignment wrapText="1"/>
    </xf>
    <xf numFmtId="0" fontId="11" fillId="33" borderId="19" xfId="59" applyFont="1" applyFill="1" applyBorder="1" applyAlignment="1">
      <alignment horizontal="right"/>
      <protection/>
    </xf>
    <xf numFmtId="0" fontId="0" fillId="0" borderId="13" xfId="0" applyBorder="1" applyAlignment="1">
      <alignment horizontal="right"/>
    </xf>
    <xf numFmtId="0" fontId="13" fillId="33" borderId="19" xfId="0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7" fillId="33" borderId="19" xfId="59" applyFont="1" applyFill="1" applyBorder="1" applyAlignment="1">
      <alignment horizontal="right" vertical="top" wrapText="1"/>
      <protection/>
    </xf>
    <xf numFmtId="0" fontId="4" fillId="0" borderId="13" xfId="0" applyFont="1" applyBorder="1" applyAlignment="1">
      <alignment vertical="top" wrapText="1"/>
    </xf>
    <xf numFmtId="0" fontId="10" fillId="33" borderId="11" xfId="59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33" fillId="33" borderId="10" xfId="0" applyFont="1" applyFill="1" applyBorder="1" applyAlignment="1">
      <alignment horizontal="center" wrapText="1"/>
    </xf>
    <xf numFmtId="0" fontId="34" fillId="33" borderId="0" xfId="0" applyFont="1" applyFill="1" applyBorder="1" applyAlignment="1">
      <alignment horizontal="center" wrapText="1"/>
    </xf>
    <xf numFmtId="0" fontId="34" fillId="33" borderId="18" xfId="0" applyFont="1" applyFill="1" applyBorder="1" applyAlignment="1">
      <alignment horizontal="center" wrapText="1"/>
    </xf>
    <xf numFmtId="0" fontId="23" fillId="33" borderId="11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3" fillId="0" borderId="19" xfId="0" applyFont="1" applyFill="1" applyBorder="1" applyAlignment="1" applyProtection="1">
      <alignment horizontal="left"/>
      <protection locked="0"/>
    </xf>
    <xf numFmtId="0" fontId="13" fillId="0" borderId="13" xfId="0" applyFont="1" applyFill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5" fillId="33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8" fontId="13" fillId="33" borderId="19" xfId="0" applyNumberFormat="1" applyFont="1" applyFill="1" applyBorder="1" applyAlignment="1" quotePrefix="1">
      <alignment horizontal="right"/>
    </xf>
    <xf numFmtId="0" fontId="0" fillId="0" borderId="12" xfId="0" applyBorder="1" applyAlignment="1">
      <alignment horizontal="right"/>
    </xf>
    <xf numFmtId="168" fontId="13" fillId="33" borderId="12" xfId="0" applyNumberFormat="1" applyFont="1" applyFill="1" applyBorder="1" applyAlignment="1" quotePrefix="1">
      <alignment horizontal="left"/>
    </xf>
    <xf numFmtId="168" fontId="0" fillId="0" borderId="13" xfId="0" applyNumberFormat="1" applyBorder="1" applyAlignment="1">
      <alignment horizontal="left"/>
    </xf>
    <xf numFmtId="0" fontId="13" fillId="33" borderId="19" xfId="0" applyFont="1" applyFill="1" applyBorder="1" applyAlignment="1" quotePrefix="1">
      <alignment horizontal="right"/>
    </xf>
    <xf numFmtId="0" fontId="6" fillId="33" borderId="11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33" borderId="1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39" fontId="3" fillId="33" borderId="10" xfId="0" applyNumberFormat="1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39" fontId="15" fillId="33" borderId="11" xfId="0" applyNumberFormat="1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37" fontId="7" fillId="0" borderId="19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37" fontId="7" fillId="0" borderId="12" xfId="0" applyNumberFormat="1" applyFont="1" applyBorder="1" applyAlignment="1">
      <alignment horizontal="left" vertical="top" wrapText="1"/>
    </xf>
    <xf numFmtId="37" fontId="7" fillId="0" borderId="13" xfId="0" applyNumberFormat="1" applyFont="1" applyBorder="1" applyAlignment="1">
      <alignment horizontal="left" vertical="top" wrapText="1"/>
    </xf>
    <xf numFmtId="0" fontId="3" fillId="33" borderId="24" xfId="0" applyFont="1" applyFill="1" applyBorder="1" applyAlignment="1">
      <alignment horizontal="center"/>
    </xf>
    <xf numFmtId="0" fontId="28" fillId="33" borderId="16" xfId="0" applyFont="1" applyFill="1" applyBorder="1" applyAlignment="1">
      <alignment/>
    </xf>
    <xf numFmtId="0" fontId="28" fillId="33" borderId="15" xfId="0" applyFont="1" applyFill="1" applyBorder="1" applyAlignment="1">
      <alignment/>
    </xf>
    <xf numFmtId="0" fontId="15" fillId="33" borderId="11" xfId="0" applyFont="1" applyFill="1" applyBorder="1" applyAlignment="1">
      <alignment horizontal="center"/>
    </xf>
    <xf numFmtId="0" fontId="28" fillId="33" borderId="2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33" borderId="18" xfId="0" applyFont="1" applyFill="1" applyBorder="1" applyAlignment="1">
      <alignment/>
    </xf>
    <xf numFmtId="0" fontId="7" fillId="33" borderId="19" xfId="0" applyFont="1" applyFill="1" applyBorder="1" applyAlignment="1" quotePrefix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7" fontId="7" fillId="0" borderId="19" xfId="0" applyNumberFormat="1" applyFont="1" applyFill="1" applyBorder="1" applyAlignment="1">
      <alignment horizontal="left" vertical="top" wrapText="1"/>
    </xf>
    <xf numFmtId="0" fontId="7" fillId="34" borderId="19" xfId="0" applyFont="1" applyFill="1" applyBorder="1" applyAlignment="1">
      <alignment wrapText="1"/>
    </xf>
    <xf numFmtId="0" fontId="7" fillId="34" borderId="12" xfId="0" applyFont="1" applyFill="1" applyBorder="1" applyAlignment="1">
      <alignment wrapText="1"/>
    </xf>
    <xf numFmtId="0" fontId="7" fillId="34" borderId="13" xfId="0" applyFont="1" applyFill="1" applyBorder="1" applyAlignment="1">
      <alignment wrapText="1"/>
    </xf>
    <xf numFmtId="0" fontId="7" fillId="33" borderId="19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7" fillId="33" borderId="20" xfId="0" applyFont="1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7" fillId="33" borderId="24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165" fontId="7" fillId="33" borderId="19" xfId="42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165" fontId="7" fillId="33" borderId="23" xfId="42" applyNumberFormat="1" applyFont="1" applyFill="1" applyBorder="1" applyAlignment="1" applyProtection="1">
      <alignment horizontal="center" wrapText="1"/>
      <protection/>
    </xf>
    <xf numFmtId="0" fontId="0" fillId="0" borderId="21" xfId="0" applyBorder="1" applyAlignment="1">
      <alignment horizontal="center" wrapText="1"/>
    </xf>
    <xf numFmtId="0" fontId="7" fillId="33" borderId="19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2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165" fontId="7" fillId="33" borderId="12" xfId="42" applyNumberFormat="1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>
      <alignment horizontal="center"/>
    </xf>
    <xf numFmtId="165" fontId="7" fillId="33" borderId="13" xfId="42" applyNumberFormat="1" applyFont="1" applyFill="1" applyBorder="1" applyAlignment="1" applyProtection="1">
      <alignment horizontal="center"/>
      <protection/>
    </xf>
    <xf numFmtId="3" fontId="7" fillId="33" borderId="19" xfId="0" applyNumberFormat="1" applyFont="1" applyFill="1" applyBorder="1" applyAlignment="1">
      <alignment horizontal="right"/>
    </xf>
    <xf numFmtId="0" fontId="0" fillId="0" borderId="20" xfId="0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0" fontId="0" fillId="0" borderId="0" xfId="0" applyNumberForma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4" xfId="0" applyFill="1" applyBorder="1" applyAlignment="1">
      <alignment/>
    </xf>
    <xf numFmtId="41" fontId="12" fillId="33" borderId="19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2" fillId="33" borderId="19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12" fillId="36" borderId="76" xfId="0" applyFont="1" applyFill="1" applyBorder="1" applyAlignment="1">
      <alignment horizontal="center"/>
    </xf>
    <xf numFmtId="0" fontId="12" fillId="36" borderId="28" xfId="0" applyFont="1" applyFill="1" applyBorder="1" applyAlignment="1">
      <alignment horizontal="center"/>
    </xf>
    <xf numFmtId="0" fontId="12" fillId="36" borderId="77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36" borderId="24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rea Office Expenditure Profile" xfId="57"/>
    <cellStyle name="Normal_HQ Expenditure Profile" xfId="58"/>
    <cellStyle name="Normal_ISD request review-Chas" xfId="59"/>
    <cellStyle name="Normal_Sheet1" xfId="60"/>
    <cellStyle name="Normal_Sheet2" xfId="61"/>
    <cellStyle name="Normal_Sheet4" xfId="62"/>
    <cellStyle name="Normal_Sheet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89"/>
  <sheetViews>
    <sheetView zoomScalePageLayoutView="0" workbookViewId="0" topLeftCell="A1">
      <pane ySplit="14" topLeftCell="A15" activePane="bottomLeft" state="frozen"/>
      <selection pane="topLeft" activeCell="A18" sqref="A18:M18"/>
      <selection pane="bottomLeft" activeCell="A1" sqref="A1:F1"/>
    </sheetView>
  </sheetViews>
  <sheetFormatPr defaultColWidth="9.140625" defaultRowHeight="12.75"/>
  <cols>
    <col min="1" max="1" width="45.57421875" style="9" customWidth="1"/>
    <col min="2" max="2" width="11.421875" style="9" customWidth="1"/>
    <col min="3" max="3" width="17.28125" style="9" customWidth="1"/>
    <col min="4" max="4" width="20.28125" style="9" customWidth="1"/>
    <col min="5" max="5" width="17.421875" style="9" customWidth="1"/>
    <col min="6" max="6" width="15.28125" style="9" customWidth="1"/>
    <col min="7" max="7" width="22.421875" style="9" customWidth="1"/>
    <col min="8" max="50" width="22.7109375" style="9" customWidth="1"/>
    <col min="51" max="16384" width="9.140625" style="9" customWidth="1"/>
  </cols>
  <sheetData>
    <row r="1" spans="1:6" ht="48" customHeight="1">
      <c r="A1" s="1056" t="str">
        <f>'Tribal Request'!A1:E1&amp;" and Analysis Summary"</f>
        <v>FY'______ Indian Self-Determination Funding Request and Analysis Summary</v>
      </c>
      <c r="B1" s="1057"/>
      <c r="C1" s="1058"/>
      <c r="D1" s="1058"/>
      <c r="E1" s="1058"/>
      <c r="F1" s="1059"/>
    </row>
    <row r="2" spans="1:7" ht="13.5" thickBot="1">
      <c r="A2" s="1052" t="str">
        <f>'Tribal Request'!A3:E3</f>
        <v>( Last Form Revision Date - 10/15/098 )</v>
      </c>
      <c r="B2" s="1053"/>
      <c r="C2" s="1054"/>
      <c r="D2" s="1054"/>
      <c r="E2" s="1054"/>
      <c r="F2" s="1055"/>
      <c r="G2" s="17"/>
    </row>
    <row r="3" spans="1:51" s="467" customFormat="1" ht="13.5" thickBot="1">
      <c r="A3" s="915" t="s">
        <v>278</v>
      </c>
      <c r="B3" s="916">
        <f>'Tribal Request'!B4</f>
        <v>0</v>
      </c>
      <c r="C3" s="851"/>
      <c r="D3" s="922"/>
      <c r="E3" s="923" t="s">
        <v>279</v>
      </c>
      <c r="F3" s="932">
        <f>'Tribal Request'!E4</f>
        <v>0</v>
      </c>
      <c r="G3" s="468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81"/>
      <c r="AS3" s="481"/>
      <c r="AT3" s="481"/>
      <c r="AU3" s="481"/>
      <c r="AV3" s="481"/>
      <c r="AW3" s="481"/>
      <c r="AX3" s="481"/>
      <c r="AY3" s="481"/>
    </row>
    <row r="4" spans="1:51" s="467" customFormat="1" ht="13.5" thickBot="1">
      <c r="A4" s="915" t="s">
        <v>280</v>
      </c>
      <c r="B4" s="917">
        <f>'Tribal Request'!B5</f>
        <v>0</v>
      </c>
      <c r="C4" s="1064" t="s">
        <v>281</v>
      </c>
      <c r="D4" s="1065"/>
      <c r="E4" s="1066"/>
      <c r="F4" s="932">
        <f>'Tribal Request'!E5</f>
        <v>0</v>
      </c>
      <c r="G4" s="468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81"/>
      <c r="AO4" s="481"/>
      <c r="AP4" s="481"/>
      <c r="AQ4" s="481"/>
      <c r="AR4" s="481"/>
      <c r="AS4" s="481"/>
      <c r="AT4" s="481"/>
      <c r="AU4" s="481"/>
      <c r="AV4" s="481"/>
      <c r="AW4" s="481"/>
      <c r="AX4" s="481"/>
      <c r="AY4" s="481"/>
    </row>
    <row r="5" spans="1:51" s="467" customFormat="1" ht="13.5" thickBot="1">
      <c r="A5" s="918" t="s">
        <v>282</v>
      </c>
      <c r="B5" s="917">
        <f>'Tribal Request'!B6</f>
        <v>0</v>
      </c>
      <c r="C5" s="924"/>
      <c r="D5" s="1047" t="s">
        <v>283</v>
      </c>
      <c r="E5" s="1048"/>
      <c r="F5" s="932">
        <f>'Tribal Request'!E6</f>
        <v>0</v>
      </c>
      <c r="G5" s="468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</row>
    <row r="6" spans="1:51" s="467" customFormat="1" ht="13.5" thickBot="1">
      <c r="A6" s="919" t="s">
        <v>299</v>
      </c>
      <c r="B6" s="917">
        <f>B5+89</f>
        <v>89</v>
      </c>
      <c r="C6" s="1049" t="s">
        <v>402</v>
      </c>
      <c r="D6" s="1050"/>
      <c r="E6" s="1051"/>
      <c r="F6" s="933">
        <f>'Tribal Request'!E7</f>
        <v>0</v>
      </c>
      <c r="G6" s="1060"/>
      <c r="H6" s="1061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70"/>
      <c r="AA6" s="670"/>
      <c r="AB6" s="670"/>
      <c r="AC6" s="670"/>
      <c r="AD6" s="670"/>
      <c r="AE6" s="670"/>
      <c r="AF6" s="670"/>
      <c r="AG6" s="670"/>
      <c r="AH6" s="670"/>
      <c r="AI6" s="670"/>
      <c r="AJ6" s="670"/>
      <c r="AK6" s="670"/>
      <c r="AL6" s="670"/>
      <c r="AM6" s="670"/>
      <c r="AN6" s="670"/>
      <c r="AO6" s="670"/>
      <c r="AP6" s="670"/>
      <c r="AQ6" s="670"/>
      <c r="AR6" s="670"/>
      <c r="AS6" s="670"/>
      <c r="AT6" s="670"/>
      <c r="AU6" s="670"/>
      <c r="AV6" s="670"/>
      <c r="AW6" s="670"/>
      <c r="AX6" s="670"/>
      <c r="AY6" s="481"/>
    </row>
    <row r="7" spans="1:51" s="467" customFormat="1" ht="13.5" thickBot="1">
      <c r="A7" s="1062" t="str">
        <f>'Tribal Request'!A7:B7</f>
        <v>Tribe/Contractor:  </v>
      </c>
      <c r="B7" s="1063"/>
      <c r="C7" s="1049" t="s">
        <v>403</v>
      </c>
      <c r="D7" s="1050"/>
      <c r="E7" s="1051"/>
      <c r="F7" s="933">
        <f>'Tribal Request'!E8</f>
        <v>0</v>
      </c>
      <c r="G7" s="669"/>
      <c r="H7" s="670"/>
      <c r="I7" s="670"/>
      <c r="J7" s="670"/>
      <c r="K7" s="670"/>
      <c r="L7" s="670"/>
      <c r="M7" s="670"/>
      <c r="N7" s="670"/>
      <c r="O7" s="670"/>
      <c r="P7" s="670"/>
      <c r="Q7" s="670"/>
      <c r="R7" s="670"/>
      <c r="S7" s="670"/>
      <c r="T7" s="670"/>
      <c r="U7" s="670"/>
      <c r="V7" s="670"/>
      <c r="W7" s="670"/>
      <c r="X7" s="670"/>
      <c r="Y7" s="670"/>
      <c r="Z7" s="670"/>
      <c r="AA7" s="670"/>
      <c r="AB7" s="670"/>
      <c r="AC7" s="670"/>
      <c r="AD7" s="670"/>
      <c r="AE7" s="670"/>
      <c r="AF7" s="670"/>
      <c r="AG7" s="670"/>
      <c r="AH7" s="670"/>
      <c r="AI7" s="670"/>
      <c r="AJ7" s="670"/>
      <c r="AK7" s="670"/>
      <c r="AL7" s="670"/>
      <c r="AM7" s="670"/>
      <c r="AN7" s="670"/>
      <c r="AO7" s="670"/>
      <c r="AP7" s="670"/>
      <c r="AQ7" s="670"/>
      <c r="AR7" s="670"/>
      <c r="AS7" s="670"/>
      <c r="AT7" s="670"/>
      <c r="AU7" s="670"/>
      <c r="AV7" s="670"/>
      <c r="AW7" s="670"/>
      <c r="AX7" s="670"/>
      <c r="AY7" s="481"/>
    </row>
    <row r="8" spans="1:51" s="467" customFormat="1" ht="13.5" thickBot="1">
      <c r="A8" s="1062" t="str">
        <f>'Tribal Request'!A8:B8</f>
        <v>Program:  </v>
      </c>
      <c r="B8" s="1063"/>
      <c r="C8" s="1049" t="s">
        <v>404</v>
      </c>
      <c r="D8" s="1050"/>
      <c r="E8" s="1051"/>
      <c r="F8" s="933">
        <f>'Tribal Request'!E9</f>
        <v>0</v>
      </c>
      <c r="G8" s="669"/>
      <c r="H8" s="670"/>
      <c r="I8" s="670"/>
      <c r="J8" s="670"/>
      <c r="K8" s="670"/>
      <c r="L8" s="670"/>
      <c r="M8" s="670"/>
      <c r="N8" s="670"/>
      <c r="O8" s="670"/>
      <c r="P8" s="670"/>
      <c r="Q8" s="670"/>
      <c r="R8" s="670"/>
      <c r="S8" s="670"/>
      <c r="T8" s="670"/>
      <c r="U8" s="670"/>
      <c r="V8" s="670"/>
      <c r="W8" s="670"/>
      <c r="X8" s="670"/>
      <c r="Y8" s="670"/>
      <c r="Z8" s="670"/>
      <c r="AA8" s="670"/>
      <c r="AB8" s="670"/>
      <c r="AC8" s="670"/>
      <c r="AD8" s="670"/>
      <c r="AE8" s="670"/>
      <c r="AF8" s="670"/>
      <c r="AG8" s="670"/>
      <c r="AH8" s="670"/>
      <c r="AI8" s="670"/>
      <c r="AJ8" s="670"/>
      <c r="AK8" s="670"/>
      <c r="AL8" s="670"/>
      <c r="AM8" s="670"/>
      <c r="AN8" s="670"/>
      <c r="AO8" s="670"/>
      <c r="AP8" s="670"/>
      <c r="AQ8" s="670"/>
      <c r="AR8" s="670"/>
      <c r="AS8" s="670"/>
      <c r="AT8" s="670"/>
      <c r="AU8" s="670"/>
      <c r="AV8" s="670"/>
      <c r="AW8" s="670"/>
      <c r="AX8" s="670"/>
      <c r="AY8" s="481"/>
    </row>
    <row r="9" spans="1:51" s="467" customFormat="1" ht="13.5" thickBot="1">
      <c r="A9" s="1045" t="str">
        <f>'Tribal Request'!A9:B9</f>
        <v>Contract/Compact #:  </v>
      </c>
      <c r="B9" s="1046"/>
      <c r="C9" s="925"/>
      <c r="D9" s="922"/>
      <c r="E9" s="923" t="s">
        <v>284</v>
      </c>
      <c r="F9" s="933">
        <f>'Tribal Request'!E10</f>
        <v>0</v>
      </c>
      <c r="G9" s="468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  <c r="AO9" s="481"/>
      <c r="AP9" s="481"/>
      <c r="AQ9" s="481"/>
      <c r="AR9" s="481"/>
      <c r="AS9" s="481"/>
      <c r="AT9" s="481"/>
      <c r="AU9" s="481"/>
      <c r="AV9" s="481"/>
      <c r="AW9" s="481"/>
      <c r="AX9" s="481"/>
      <c r="AY9" s="481"/>
    </row>
    <row r="10" spans="1:51" s="467" customFormat="1" ht="13.5" thickBot="1">
      <c r="A10" s="920" t="str">
        <f>'Tribal Request'!A10</f>
        <v>HQ ISD #:</v>
      </c>
      <c r="B10" s="921" t="str">
        <f>'Tribal Request'!B10</f>
        <v>10-_____</v>
      </c>
      <c r="C10" s="925"/>
      <c r="D10" s="922"/>
      <c r="E10" s="923" t="s">
        <v>285</v>
      </c>
      <c r="F10" s="933">
        <f>'Tribal Request'!E11</f>
        <v>0</v>
      </c>
      <c r="AY10" s="481"/>
    </row>
    <row r="11" spans="1:51" s="467" customFormat="1" ht="13.5" thickBot="1">
      <c r="A11" s="682"/>
      <c r="B11" s="683"/>
      <c r="C11" s="926"/>
      <c r="D11" s="922"/>
      <c r="E11" s="927" t="s">
        <v>286</v>
      </c>
      <c r="F11" s="933">
        <f>'Tribal Request'!E12</f>
        <v>0</v>
      </c>
      <c r="G11" s="468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81"/>
      <c r="AO11" s="481"/>
      <c r="AP11" s="481"/>
      <c r="AQ11" s="481"/>
      <c r="AR11" s="481"/>
      <c r="AS11" s="481"/>
      <c r="AT11" s="481"/>
      <c r="AU11" s="481"/>
      <c r="AV11" s="481"/>
      <c r="AW11" s="481"/>
      <c r="AX11" s="481"/>
      <c r="AY11" s="481"/>
    </row>
    <row r="12" spans="1:51" s="467" customFormat="1" ht="13.5" thickBot="1">
      <c r="A12" s="684"/>
      <c r="B12" s="685"/>
      <c r="C12" s="928"/>
      <c r="D12" s="928"/>
      <c r="E12" s="929" t="s">
        <v>304</v>
      </c>
      <c r="F12" s="934">
        <f>'Tribal Request'!E13</f>
        <v>0</v>
      </c>
      <c r="G12" s="468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1"/>
      <c r="AO12" s="481"/>
      <c r="AP12" s="481"/>
      <c r="AQ12" s="481"/>
      <c r="AR12" s="481"/>
      <c r="AS12" s="481"/>
      <c r="AT12" s="481"/>
      <c r="AU12" s="481"/>
      <c r="AV12" s="481"/>
      <c r="AW12" s="481"/>
      <c r="AX12" s="481"/>
      <c r="AY12" s="481"/>
    </row>
    <row r="13" spans="1:51" s="467" customFormat="1" ht="13.5" thickBot="1">
      <c r="A13" s="680"/>
      <c r="B13" s="681"/>
      <c r="C13" s="930"/>
      <c r="D13" s="931"/>
      <c r="E13" s="855" t="s">
        <v>384</v>
      </c>
      <c r="F13" s="935">
        <f>'Tribal Request'!E14</f>
        <v>0</v>
      </c>
      <c r="G13" s="468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</row>
    <row r="14" spans="1:7" ht="95.25" thickBot="1">
      <c r="A14" s="1077" t="s">
        <v>82</v>
      </c>
      <c r="B14" s="1078"/>
      <c r="C14" s="936" t="s">
        <v>273</v>
      </c>
      <c r="D14" s="936" t="s">
        <v>198</v>
      </c>
      <c r="E14" s="936" t="s">
        <v>183</v>
      </c>
      <c r="F14" s="937" t="s">
        <v>4</v>
      </c>
      <c r="G14" s="17"/>
    </row>
    <row r="15" spans="1:52" s="467" customFormat="1" ht="13.5" thickBot="1">
      <c r="A15" s="843" t="s">
        <v>287</v>
      </c>
      <c r="B15" s="482"/>
      <c r="C15" s="860">
        <f>'PFSA Profile WS Summary'!C9+'PFSA Profile WS Summary'!C10</f>
        <v>0</v>
      </c>
      <c r="D15" s="861">
        <f>'Tribal Request'!C16</f>
        <v>0</v>
      </c>
      <c r="E15" s="862">
        <f>'IT, Dir, Startup and Pre-Award'!H43</f>
        <v>0</v>
      </c>
      <c r="F15" s="862">
        <f>'IT, Dir, Startup and Pre-Award'!H134</f>
        <v>0</v>
      </c>
      <c r="G15" s="469"/>
      <c r="AZ15" s="470"/>
    </row>
    <row r="16" spans="1:52" s="467" customFormat="1" ht="13.5" thickBot="1">
      <c r="A16" s="843" t="s">
        <v>288</v>
      </c>
      <c r="B16" s="844"/>
      <c r="C16" s="860">
        <f>'PFSA Profile WS Summary'!C11</f>
        <v>0</v>
      </c>
      <c r="D16" s="861">
        <f>'Tribal Request'!C17</f>
        <v>0</v>
      </c>
      <c r="E16" s="863">
        <f>'IT, Dir, Startup and Pre-Award'!H44</f>
        <v>0</v>
      </c>
      <c r="F16" s="862">
        <f>'IT, Dir, Startup and Pre-Award'!H135</f>
        <v>0</v>
      </c>
      <c r="G16" s="469"/>
      <c r="AZ16" s="470"/>
    </row>
    <row r="17" spans="1:52" s="467" customFormat="1" ht="13.5" thickBot="1">
      <c r="A17" s="843" t="s">
        <v>239</v>
      </c>
      <c r="B17" s="844"/>
      <c r="C17" s="860">
        <f>'PFSA Profile WS Summary'!C17</f>
        <v>0</v>
      </c>
      <c r="D17" s="861">
        <f>'Tribal Request'!C18</f>
        <v>0</v>
      </c>
      <c r="E17" s="862">
        <f>'IT, Dir, Startup and Pre-Award'!H46</f>
        <v>0</v>
      </c>
      <c r="F17" s="862">
        <f>'IT, Dir, Startup and Pre-Award'!H137</f>
        <v>0</v>
      </c>
      <c r="G17" s="469"/>
      <c r="AZ17" s="470"/>
    </row>
    <row r="18" spans="1:52" s="467" customFormat="1" ht="13.5" thickBot="1">
      <c r="A18" s="843" t="s">
        <v>240</v>
      </c>
      <c r="B18" s="844"/>
      <c r="C18" s="860">
        <f>'PFSA Profile WS Summary'!C23</f>
        <v>0</v>
      </c>
      <c r="D18" s="861">
        <f>'Tribal Request'!C19</f>
        <v>0</v>
      </c>
      <c r="E18" s="862">
        <f>'IT, Dir, Startup and Pre-Award'!H47</f>
        <v>0</v>
      </c>
      <c r="F18" s="862">
        <f>'IT, Dir, Startup and Pre-Award'!H138</f>
        <v>0</v>
      </c>
      <c r="G18" s="469"/>
      <c r="AZ18" s="470"/>
    </row>
    <row r="19" spans="1:52" s="467" customFormat="1" ht="13.5" thickBot="1">
      <c r="A19" s="843" t="s">
        <v>394</v>
      </c>
      <c r="B19" s="844"/>
      <c r="C19" s="864">
        <f>'PFSA Profile WS Summary'!C28</f>
        <v>0</v>
      </c>
      <c r="D19" s="861">
        <f>'Tribal Request'!C20</f>
        <v>0</v>
      </c>
      <c r="E19" s="862">
        <f>'IT, Dir, Startup and Pre-Award'!H48</f>
        <v>0</v>
      </c>
      <c r="F19" s="862">
        <f>'IT, Dir, Startup and Pre-Award'!H139</f>
        <v>0</v>
      </c>
      <c r="G19" s="469"/>
      <c r="AZ19" s="470"/>
    </row>
    <row r="20" spans="1:52" s="467" customFormat="1" ht="13.5" thickBot="1">
      <c r="A20" s="843" t="s">
        <v>480</v>
      </c>
      <c r="B20" s="845"/>
      <c r="C20" s="865"/>
      <c r="D20" s="866"/>
      <c r="E20" s="867">
        <f>'IT, Dir, Startup and Pre-Award'!H57</f>
        <v>0</v>
      </c>
      <c r="F20" s="868"/>
      <c r="G20" s="469"/>
      <c r="AZ20" s="470"/>
    </row>
    <row r="21" spans="1:52" s="467" customFormat="1" ht="13.5" thickBot="1">
      <c r="A21" s="843" t="s">
        <v>267</v>
      </c>
      <c r="B21" s="845"/>
      <c r="C21" s="869"/>
      <c r="D21" s="870">
        <f>'Tribal Request'!C21</f>
        <v>0</v>
      </c>
      <c r="E21" s="862">
        <f>'IT, Dir, Startup and Pre-Award'!H58+'IT, Dir, Startup and Pre-Award'!H49</f>
        <v>0</v>
      </c>
      <c r="F21" s="862">
        <f>'IT, Dir, Startup and Pre-Award'!H140</f>
        <v>0</v>
      </c>
      <c r="G21" s="469"/>
      <c r="AZ21" s="470"/>
    </row>
    <row r="22" spans="1:52" s="467" customFormat="1" ht="13.5" thickBot="1">
      <c r="A22" s="843" t="s">
        <v>247</v>
      </c>
      <c r="B22" s="845"/>
      <c r="C22" s="871"/>
      <c r="D22" s="870">
        <f>'Tribal Request'!C22</f>
        <v>0</v>
      </c>
      <c r="E22" s="862">
        <f>'IT, Dir, Startup and Pre-Award'!H59+'IT, Dir, Startup and Pre-Award'!H50</f>
        <v>0</v>
      </c>
      <c r="F22" s="862">
        <f>'IT, Dir, Startup and Pre-Award'!H141</f>
        <v>0</v>
      </c>
      <c r="G22" s="469"/>
      <c r="AZ22" s="470"/>
    </row>
    <row r="23" spans="1:52" s="467" customFormat="1" ht="13.5" thickBot="1">
      <c r="A23" s="843" t="s">
        <v>289</v>
      </c>
      <c r="B23" s="844"/>
      <c r="C23" s="872">
        <f>'PFSA Profile WS Summary'!C29</f>
        <v>0</v>
      </c>
      <c r="D23" s="861">
        <f>'Tribal Request'!C23</f>
        <v>0</v>
      </c>
      <c r="E23" s="862">
        <f>'IT, Dir, Startup and Pre-Award'!H60+'IT, Dir, Startup and Pre-Award'!H51</f>
        <v>0</v>
      </c>
      <c r="F23" s="862">
        <f>'IT, Dir, Startup and Pre-Award'!H142</f>
        <v>0</v>
      </c>
      <c r="G23" s="469"/>
      <c r="AZ23" s="470"/>
    </row>
    <row r="24" spans="1:52" s="472" customFormat="1" ht="16.5" thickBot="1">
      <c r="A24" s="846" t="s">
        <v>290</v>
      </c>
      <c r="B24" s="847"/>
      <c r="C24" s="864">
        <f>'PFSA Profile WS Summary'!C37</f>
        <v>0</v>
      </c>
      <c r="D24" s="861">
        <f>'Tribal Request'!C24</f>
        <v>0</v>
      </c>
      <c r="E24" s="862">
        <f>'IT, Dir, Startup and Pre-Award'!H66</f>
        <v>0</v>
      </c>
      <c r="F24" s="862">
        <f>'IT, Dir, Startup and Pre-Award'!H148</f>
        <v>0</v>
      </c>
      <c r="G24" s="471"/>
      <c r="AZ24" s="473"/>
    </row>
    <row r="25" spans="1:52" s="467" customFormat="1" ht="16.5" thickBot="1">
      <c r="A25" s="843" t="s">
        <v>291</v>
      </c>
      <c r="B25" s="844"/>
      <c r="C25" s="873"/>
      <c r="D25" s="861">
        <f>'Tribal Request'!C25</f>
        <v>0</v>
      </c>
      <c r="E25" s="862">
        <f>'IT, Dir, Startup and Pre-Award'!H70</f>
        <v>0</v>
      </c>
      <c r="F25" s="862">
        <f>'IT, Dir, Startup and Pre-Award'!H152</f>
        <v>0</v>
      </c>
      <c r="G25" s="474"/>
      <c r="AZ25" s="470"/>
    </row>
    <row r="26" spans="1:52" s="467" customFormat="1" ht="16.5" thickBot="1">
      <c r="A26" s="843" t="s">
        <v>300</v>
      </c>
      <c r="B26" s="844"/>
      <c r="C26" s="874">
        <f>'PFSA Profile WS Summary'!C36</f>
        <v>0</v>
      </c>
      <c r="D26" s="861">
        <f>'Tribal Request'!C26</f>
        <v>0</v>
      </c>
      <c r="E26" s="862">
        <f>'IT, Dir, Startup and Pre-Award'!H74</f>
        <v>0</v>
      </c>
      <c r="F26" s="862">
        <f>'IT, Dir, Startup and Pre-Award'!H156</f>
        <v>0</v>
      </c>
      <c r="G26" s="474"/>
      <c r="AZ26" s="470"/>
    </row>
    <row r="27" spans="1:52" s="467" customFormat="1" ht="16.5" thickBot="1">
      <c r="A27" s="843" t="s">
        <v>201</v>
      </c>
      <c r="B27" s="844"/>
      <c r="C27" s="874">
        <f>'PFSA Profile WS Summary'!C42</f>
        <v>0</v>
      </c>
      <c r="D27" s="861">
        <f>'Tribal Request'!C27</f>
        <v>0</v>
      </c>
      <c r="E27" s="862">
        <f>'IT, Dir, Startup and Pre-Award'!H78</f>
        <v>0</v>
      </c>
      <c r="F27" s="862">
        <f>'IT, Dir, Startup and Pre-Award'!H160</f>
        <v>0</v>
      </c>
      <c r="G27" s="474"/>
      <c r="AZ27" s="470"/>
    </row>
    <row r="28" spans="1:52" s="467" customFormat="1" ht="16.5" thickBot="1">
      <c r="A28" s="843" t="s">
        <v>292</v>
      </c>
      <c r="B28" s="844"/>
      <c r="C28" s="867">
        <f>'PFSA Profile WS Summary'!C44</f>
        <v>0</v>
      </c>
      <c r="D28" s="861">
        <f>'Tribal Request'!C28</f>
        <v>0</v>
      </c>
      <c r="E28" s="862">
        <f>'IT, Dir, Startup and Pre-Award'!H82</f>
        <v>0</v>
      </c>
      <c r="F28" s="862">
        <f>'IT, Dir, Startup and Pre-Award'!H164</f>
        <v>0</v>
      </c>
      <c r="G28" s="474"/>
      <c r="AZ28" s="470"/>
    </row>
    <row r="29" spans="1:52" s="467" customFormat="1" ht="16.5" thickBot="1">
      <c r="A29" s="843" t="s">
        <v>293</v>
      </c>
      <c r="B29" s="844"/>
      <c r="C29" s="867">
        <f>'PFSA Profile WS Summary'!C47</f>
        <v>0</v>
      </c>
      <c r="D29" s="861">
        <f>'Tribal Request'!C29</f>
        <v>0</v>
      </c>
      <c r="E29" s="862">
        <f>'IT, Dir, Startup and Pre-Award'!H86</f>
        <v>0</v>
      </c>
      <c r="F29" s="862">
        <f>'IT, Dir, Startup and Pre-Award'!H168</f>
        <v>0</v>
      </c>
      <c r="G29" s="474"/>
      <c r="AZ29" s="470"/>
    </row>
    <row r="30" spans="1:52" s="467" customFormat="1" ht="16.5" thickBot="1">
      <c r="A30" s="843" t="s">
        <v>301</v>
      </c>
      <c r="B30" s="844"/>
      <c r="C30" s="867">
        <f>'PFSA Profile WS Summary'!C52</f>
        <v>0</v>
      </c>
      <c r="D30" s="861">
        <f>'Tribal Request'!C30</f>
        <v>0</v>
      </c>
      <c r="E30" s="862">
        <f>'IT, Dir, Startup and Pre-Award'!H90</f>
        <v>0</v>
      </c>
      <c r="F30" s="862">
        <f>'IT, Dir, Startup and Pre-Award'!H172</f>
        <v>0</v>
      </c>
      <c r="G30" s="474"/>
      <c r="AZ30" s="470"/>
    </row>
    <row r="31" spans="1:52" s="467" customFormat="1" ht="16.5" thickBot="1">
      <c r="A31" s="848" t="s">
        <v>302</v>
      </c>
      <c r="B31" s="849"/>
      <c r="C31" s="867">
        <f>'PFSA Profile WS Summary'!C53</f>
        <v>0</v>
      </c>
      <c r="D31" s="861">
        <f>'Tribal Request'!C31</f>
        <v>0</v>
      </c>
      <c r="E31" s="862">
        <f>'IT, Dir, Startup and Pre-Award'!H94</f>
        <v>0</v>
      </c>
      <c r="F31" s="862">
        <f>'IT, Dir, Startup and Pre-Award'!H176</f>
        <v>0</v>
      </c>
      <c r="G31" s="474"/>
      <c r="AZ31" s="470"/>
    </row>
    <row r="32" spans="1:52" s="467" customFormat="1" ht="13.5" thickBot="1">
      <c r="A32" s="843" t="s">
        <v>202</v>
      </c>
      <c r="B32" s="844"/>
      <c r="C32" s="875">
        <f>'PFSA Profile WS Summary'!C55</f>
        <v>0</v>
      </c>
      <c r="D32" s="861">
        <f>'Tribal Request'!C32</f>
        <v>0</v>
      </c>
      <c r="E32" s="862">
        <f>'IT, Dir, Startup and Pre-Award'!H98</f>
        <v>0</v>
      </c>
      <c r="F32" s="862">
        <f>'IT, Dir, Startup and Pre-Award'!H180</f>
        <v>0</v>
      </c>
      <c r="G32" s="475"/>
      <c r="AZ32" s="470"/>
    </row>
    <row r="33" spans="1:52" s="467" customFormat="1" ht="16.5" thickBot="1">
      <c r="A33" s="852" t="s">
        <v>294</v>
      </c>
      <c r="B33" s="844"/>
      <c r="C33" s="875">
        <f>'PFSA Profile WS Summary'!C57</f>
        <v>0</v>
      </c>
      <c r="D33" s="861">
        <f>'Tribal Request'!C33</f>
        <v>0</v>
      </c>
      <c r="E33" s="862">
        <f>'IT, Dir, Startup and Pre-Award'!H102</f>
        <v>0</v>
      </c>
      <c r="F33" s="862">
        <f>'IT, Dir, Startup and Pre-Award'!H184</f>
        <v>0</v>
      </c>
      <c r="G33" s="474"/>
      <c r="AZ33" s="470"/>
    </row>
    <row r="34" spans="1:52" s="467" customFormat="1" ht="15.75" thickBot="1">
      <c r="A34" s="843" t="s">
        <v>68</v>
      </c>
      <c r="B34" s="844"/>
      <c r="C34" s="875">
        <f>'PFSA Profile WS Summary'!C60</f>
        <v>0</v>
      </c>
      <c r="D34" s="861">
        <f>'Tribal Request'!C34</f>
        <v>0</v>
      </c>
      <c r="E34" s="862">
        <f>'IT, Dir, Startup and Pre-Award'!H106</f>
        <v>0</v>
      </c>
      <c r="F34" s="862">
        <f>'IT, Dir, Startup and Pre-Award'!H188</f>
        <v>0</v>
      </c>
      <c r="G34" s="476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0"/>
      <c r="AN34" s="470"/>
      <c r="AO34" s="470"/>
      <c r="AP34" s="470"/>
      <c r="AQ34" s="470"/>
      <c r="AR34" s="470"/>
      <c r="AS34" s="470"/>
      <c r="AT34" s="470"/>
      <c r="AU34" s="470"/>
      <c r="AV34" s="470"/>
      <c r="AW34" s="470"/>
      <c r="AX34" s="470"/>
      <c r="AZ34" s="470"/>
    </row>
    <row r="35" spans="1:7" s="467" customFormat="1" ht="15.75" thickBot="1">
      <c r="A35" s="843" t="s">
        <v>295</v>
      </c>
      <c r="B35" s="844"/>
      <c r="C35" s="875">
        <f>'PFSA Profile WS Summary'!C62</f>
        <v>0</v>
      </c>
      <c r="D35" s="861">
        <f>'Tribal Request'!C35</f>
        <v>0</v>
      </c>
      <c r="E35" s="862">
        <f>'IT, Dir, Startup and Pre-Award'!H110</f>
        <v>0</v>
      </c>
      <c r="F35" s="862">
        <f>'IT, Dir, Startup and Pre-Award'!H192</f>
        <v>0</v>
      </c>
      <c r="G35" s="476"/>
    </row>
    <row r="36" spans="1:7" s="467" customFormat="1" ht="15.75" thickBot="1">
      <c r="A36" s="843" t="s">
        <v>133</v>
      </c>
      <c r="B36" s="844"/>
      <c r="C36" s="875">
        <f>'PFSA Profile WS Summary'!C65</f>
        <v>0</v>
      </c>
      <c r="D36" s="861">
        <f>'Tribal Request'!C36</f>
        <v>0</v>
      </c>
      <c r="E36" s="862">
        <f>'IT, Dir, Startup and Pre-Award'!H114</f>
        <v>0</v>
      </c>
      <c r="F36" s="862">
        <f>'IT, Dir, Startup and Pre-Award'!H196</f>
        <v>0</v>
      </c>
      <c r="G36" s="476"/>
    </row>
    <row r="37" spans="1:7" s="467" customFormat="1" ht="15.75" thickBot="1">
      <c r="A37" s="850" t="s">
        <v>454</v>
      </c>
      <c r="B37" s="844"/>
      <c r="C37" s="876"/>
      <c r="D37" s="877"/>
      <c r="E37" s="866"/>
      <c r="F37" s="862">
        <f>'IT, Dir, Startup and Pre-Award'!H218</f>
        <v>0</v>
      </c>
      <c r="G37" s="476"/>
    </row>
    <row r="38" spans="1:7" s="467" customFormat="1" ht="15.75" thickBot="1">
      <c r="A38" s="1079" t="str">
        <f>'Tribal Request'!A38</f>
        <v>Sub-Total Direct Costs</v>
      </c>
      <c r="B38" s="1080"/>
      <c r="C38" s="861">
        <f>SUM(C15:C37)</f>
        <v>0</v>
      </c>
      <c r="D38" s="861">
        <f>SUM(D15:D37)</f>
        <v>0</v>
      </c>
      <c r="E38" s="861">
        <f>SUM(E15:E37)</f>
        <v>0</v>
      </c>
      <c r="F38" s="862">
        <f>SUM(F15:F37)</f>
        <v>0</v>
      </c>
      <c r="G38" s="476"/>
    </row>
    <row r="39" spans="1:7" s="467" customFormat="1" ht="15.75" thickBot="1">
      <c r="A39" s="554"/>
      <c r="B39" s="555"/>
      <c r="C39" s="878"/>
      <c r="D39" s="878"/>
      <c r="E39" s="878"/>
      <c r="F39" s="879"/>
      <c r="G39" s="476"/>
    </row>
    <row r="40" spans="1:7" s="467" customFormat="1" ht="15.75" thickBot="1">
      <c r="A40" s="843" t="s">
        <v>389</v>
      </c>
      <c r="B40" s="482"/>
      <c r="C40" s="880"/>
      <c r="D40" s="862">
        <f>'Tribal Request'!C40</f>
        <v>0</v>
      </c>
      <c r="E40" s="550"/>
      <c r="F40" s="881"/>
      <c r="G40" s="476"/>
    </row>
    <row r="41" spans="1:7" s="467" customFormat="1" ht="15.75" thickBot="1">
      <c r="A41" s="477"/>
      <c r="B41" s="478"/>
      <c r="C41" s="882"/>
      <c r="D41" s="883"/>
      <c r="E41" s="882"/>
      <c r="F41" s="884"/>
      <c r="G41" s="476"/>
    </row>
    <row r="42" spans="1:7" s="467" customFormat="1" ht="15.75" thickBot="1">
      <c r="A42" s="1081" t="str">
        <f>'Tribal Request'!A42</f>
        <v>Consultants/Contracted Services Pass-Thru (Major &gt;$5,000)</v>
      </c>
      <c r="B42" s="1048"/>
      <c r="C42" s="885">
        <f>'PFSA Profile WS Summary'!C58</f>
        <v>0</v>
      </c>
      <c r="D42" s="861">
        <f>'Tribal Request'!C42</f>
        <v>0</v>
      </c>
      <c r="E42" s="862">
        <f>'IT, Dir, Startup and Pre-Award'!H121</f>
        <v>0</v>
      </c>
      <c r="F42" s="862">
        <f>'IT, Dir, Startup and Pre-Award'!H203</f>
        <v>0</v>
      </c>
      <c r="G42" s="476"/>
    </row>
    <row r="43" spans="1:7" s="467" customFormat="1" ht="16.5" thickBot="1">
      <c r="A43" s="1081" t="str">
        <f>'Tribal Request'!A43</f>
        <v>Equipment Pass-Thru (Major &gt;$5,000)</v>
      </c>
      <c r="B43" s="1048"/>
      <c r="C43" s="861">
        <f>'PFSA Profile WS Summary'!C63</f>
        <v>0</v>
      </c>
      <c r="D43" s="861">
        <f>'Tribal Request'!C43</f>
        <v>0</v>
      </c>
      <c r="E43" s="862">
        <f>'IT, Dir, Startup and Pre-Award'!H125</f>
        <v>0</v>
      </c>
      <c r="F43" s="862">
        <f>'IT, Dir, Startup and Pre-Award'!H207</f>
        <v>0</v>
      </c>
      <c r="G43" s="479"/>
    </row>
    <row r="44" spans="1:7" s="467" customFormat="1" ht="15.75" thickBot="1">
      <c r="A44" s="1081" t="str">
        <f>'Tribal Request'!A44</f>
        <v>All Other (Pass-Thru) </v>
      </c>
      <c r="B44" s="1048"/>
      <c r="C44" s="861">
        <f>'PFSA Profile WS Summary'!C66</f>
        <v>0</v>
      </c>
      <c r="D44" s="861">
        <f>'Tribal Request'!C44</f>
        <v>0</v>
      </c>
      <c r="E44" s="862">
        <f>'IT, Dir, Startup and Pre-Award'!H129</f>
        <v>0</v>
      </c>
      <c r="F44" s="862">
        <f>'IT, Dir, Startup and Pre-Award'!H211</f>
        <v>0</v>
      </c>
      <c r="G44" s="476"/>
    </row>
    <row r="45" spans="1:7" s="467" customFormat="1" ht="15.75" thickBot="1">
      <c r="A45" s="850" t="s">
        <v>455</v>
      </c>
      <c r="B45" s="853"/>
      <c r="C45" s="876"/>
      <c r="D45" s="877"/>
      <c r="E45" s="866"/>
      <c r="F45" s="862">
        <f>'IT, Dir, Startup and Pre-Award'!H224</f>
        <v>0</v>
      </c>
      <c r="G45" s="476"/>
    </row>
    <row r="46" spans="1:7" s="467" customFormat="1" ht="15.75" thickBot="1">
      <c r="A46" s="1067" t="s">
        <v>262</v>
      </c>
      <c r="B46" s="1068"/>
      <c r="C46" s="1008">
        <f>SUM(C38:C44)</f>
        <v>0</v>
      </c>
      <c r="D46" s="1008">
        <f>SUM(D38:D44)</f>
        <v>0</v>
      </c>
      <c r="E46" s="1008">
        <f>SUM(E38:E44)</f>
        <v>0</v>
      </c>
      <c r="F46" s="1008">
        <f>SUM(F38:F45)</f>
        <v>0</v>
      </c>
      <c r="G46" s="480"/>
    </row>
    <row r="47" spans="1:7" s="467" customFormat="1" ht="16.5" thickBot="1" thickTop="1">
      <c r="A47" s="1005"/>
      <c r="B47" s="1006" t="s">
        <v>0</v>
      </c>
      <c r="C47" s="1007">
        <f>SUM(D47:F47)</f>
        <v>0</v>
      </c>
      <c r="D47" s="887">
        <f>ROUND(D38*$F$12,0)</f>
        <v>0</v>
      </c>
      <c r="E47" s="887">
        <f>ROUND(E38*$F$12,0)</f>
        <v>0</v>
      </c>
      <c r="F47" s="887">
        <f>ROUND(F38*$F$12,0)</f>
        <v>0</v>
      </c>
      <c r="G47" s="480"/>
    </row>
    <row r="48" spans="1:7" ht="15.75" thickBot="1">
      <c r="A48" s="856"/>
      <c r="B48" s="856" t="s">
        <v>1</v>
      </c>
      <c r="C48" s="886">
        <f>SUM(D48:F48)</f>
        <v>0</v>
      </c>
      <c r="D48" s="661">
        <f>ROUND(D40*F13,0)</f>
        <v>0</v>
      </c>
      <c r="E48" s="664"/>
      <c r="F48" s="206"/>
      <c r="G48" s="20"/>
    </row>
    <row r="49" spans="1:7" ht="15.75" thickBot="1">
      <c r="A49" s="857"/>
      <c r="B49" s="858" t="s">
        <v>2</v>
      </c>
      <c r="C49" s="211">
        <f>SUM(D49:F49)</f>
        <v>0</v>
      </c>
      <c r="D49" s="660"/>
      <c r="E49" s="213"/>
      <c r="F49" s="214">
        <f>'IT, Dir, Startup and Pre-Award'!H228</f>
        <v>0</v>
      </c>
      <c r="G49" s="20"/>
    </row>
    <row r="50" spans="1:7" ht="15.75" thickBot="1">
      <c r="A50" s="854"/>
      <c r="B50" s="855" t="s">
        <v>305</v>
      </c>
      <c r="C50" s="211">
        <f>SUM(D50:F50)</f>
        <v>0</v>
      </c>
      <c r="D50" s="887">
        <f>SUM(D47:D49)</f>
        <v>0</v>
      </c>
      <c r="E50" s="887">
        <f>SUM(E47:E49)</f>
        <v>0</v>
      </c>
      <c r="F50" s="887">
        <f>SUM(F47:F49)</f>
        <v>0</v>
      </c>
      <c r="G50" s="20"/>
    </row>
    <row r="51" spans="1:7" ht="15.75" thickBot="1">
      <c r="A51" s="667"/>
      <c r="B51" s="668"/>
      <c r="C51" s="464"/>
      <c r="D51" s="465"/>
      <c r="E51" s="461"/>
      <c r="F51" s="462"/>
      <c r="G51" s="20"/>
    </row>
    <row r="52" spans="1:51" ht="15.75" thickBot="1">
      <c r="A52" s="1073" t="s">
        <v>111</v>
      </c>
      <c r="B52" s="1074"/>
      <c r="C52" s="888"/>
      <c r="D52" s="889"/>
      <c r="E52" s="890" t="s">
        <v>269</v>
      </c>
      <c r="F52" s="891">
        <v>366</v>
      </c>
      <c r="G52" s="19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36"/>
    </row>
    <row r="53" spans="1:51" ht="15.75" thickBot="1">
      <c r="A53" s="859" t="s">
        <v>83</v>
      </c>
      <c r="B53" s="913">
        <f>'Funding Summary'!D27</f>
        <v>0</v>
      </c>
      <c r="C53" s="888"/>
      <c r="D53" s="889"/>
      <c r="E53" s="892" t="s">
        <v>181</v>
      </c>
      <c r="F53" s="893">
        <f>F3</f>
        <v>0</v>
      </c>
      <c r="G53" s="19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36">
        <v>31</v>
      </c>
    </row>
    <row r="54" spans="1:51" ht="13.5" thickBot="1">
      <c r="A54" s="859" t="s">
        <v>84</v>
      </c>
      <c r="B54" s="913">
        <f>'Funding Summary'!D28</f>
        <v>0</v>
      </c>
      <c r="C54" s="888"/>
      <c r="D54" s="889"/>
      <c r="E54" s="890" t="s">
        <v>275</v>
      </c>
      <c r="F54" s="893">
        <f>F5</f>
        <v>0</v>
      </c>
      <c r="AY54" s="1036">
        <v>30</v>
      </c>
    </row>
    <row r="55" spans="1:51" ht="15.75" thickBot="1">
      <c r="A55" s="859" t="s">
        <v>85</v>
      </c>
      <c r="B55" s="913">
        <f>SUM(B53:B54)</f>
        <v>0</v>
      </c>
      <c r="C55" s="888"/>
      <c r="D55" s="889"/>
      <c r="E55" s="890" t="s">
        <v>272</v>
      </c>
      <c r="F55" s="891">
        <f>(F54-F53)+1</f>
        <v>1</v>
      </c>
      <c r="G55" s="426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36">
        <v>31</v>
      </c>
    </row>
    <row r="56" spans="1:51" ht="15.75" thickBot="1">
      <c r="A56" s="859" t="s">
        <v>86</v>
      </c>
      <c r="B56" s="913">
        <f>'Funding Summary'!E29</f>
        <v>0</v>
      </c>
      <c r="C56" s="888"/>
      <c r="D56" s="889"/>
      <c r="E56" s="890" t="s">
        <v>268</v>
      </c>
      <c r="F56" s="894">
        <f>IF(F52=F55,0,365-F55)</f>
        <v>364</v>
      </c>
      <c r="G56" s="427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36">
        <v>31</v>
      </c>
    </row>
    <row r="57" spans="1:51" ht="15.75" thickBot="1">
      <c r="A57" s="859" t="s">
        <v>87</v>
      </c>
      <c r="B57" s="914">
        <f>B55-B56</f>
        <v>0</v>
      </c>
      <c r="C57" s="898"/>
      <c r="D57" s="896"/>
      <c r="E57" s="897" t="s">
        <v>270</v>
      </c>
      <c r="F57" s="895">
        <f>F55/F52</f>
        <v>0.00273224043715847</v>
      </c>
      <c r="G57" s="43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36">
        <v>29</v>
      </c>
    </row>
    <row r="58" spans="1:51" ht="77.25" thickBot="1">
      <c r="A58" s="463" t="s">
        <v>88</v>
      </c>
      <c r="B58" s="908" t="s">
        <v>263</v>
      </c>
      <c r="C58" s="909" t="s">
        <v>234</v>
      </c>
      <c r="D58" s="212" t="s">
        <v>265</v>
      </c>
      <c r="E58" s="910" t="s">
        <v>271</v>
      </c>
      <c r="F58" s="911" t="s">
        <v>264</v>
      </c>
      <c r="G58" s="21"/>
      <c r="AY58" s="1036">
        <v>31</v>
      </c>
    </row>
    <row r="59" spans="1:51" s="467" customFormat="1" ht="16.5" thickBot="1">
      <c r="A59" s="899" t="s">
        <v>258</v>
      </c>
      <c r="B59" s="900">
        <f>C50</f>
        <v>0</v>
      </c>
      <c r="C59" s="901">
        <f>IF((B57=0),0,IF(B59&gt;B57,B57,B59))*-1</f>
        <v>0</v>
      </c>
      <c r="D59" s="902">
        <f>SUM(B59:C59)</f>
        <v>0</v>
      </c>
      <c r="E59" s="903">
        <f>IF(ROUND(D59*F57,0)&lt;F50,ROUND(D59*F57,0),+F50+(ROUND((D59-F50)*F57,0)))</f>
        <v>0</v>
      </c>
      <c r="F59" s="903">
        <f>D59-E59</f>
        <v>0</v>
      </c>
      <c r="G59" s="466"/>
      <c r="AY59" s="1037">
        <v>31</v>
      </c>
    </row>
    <row r="60" spans="1:51" s="467" customFormat="1" ht="13.5" thickBot="1">
      <c r="A60" s="899" t="s">
        <v>259</v>
      </c>
      <c r="B60" s="902">
        <f>SUM(F46)</f>
        <v>0</v>
      </c>
      <c r="C60" s="901">
        <f>IF((B57+C61+C59=0),0,IF(B57-B61-B59&gt;B60,B60,B57-B61-B59))*-1</f>
        <v>0</v>
      </c>
      <c r="D60" s="902">
        <f>SUM(B60:C60)</f>
        <v>0</v>
      </c>
      <c r="E60" s="903">
        <f>D60</f>
        <v>0</v>
      </c>
      <c r="F60" s="903">
        <f>D60-E60</f>
        <v>0</v>
      </c>
      <c r="G60" s="468"/>
      <c r="AY60" s="1037"/>
    </row>
    <row r="61" spans="1:51" s="467" customFormat="1" ht="13.5" thickBot="1">
      <c r="A61" s="899" t="s">
        <v>260</v>
      </c>
      <c r="B61" s="902">
        <f>SUM(E46)</f>
        <v>0</v>
      </c>
      <c r="C61" s="901">
        <f>IF((B57+C59=0),0,IF(B57-B59&gt;B61,B61,B57-B59))*-1</f>
        <v>0</v>
      </c>
      <c r="D61" s="902">
        <f>SUM(B61:C61)</f>
        <v>0</v>
      </c>
      <c r="E61" s="903">
        <f>ROUND(D61*F57,0)</f>
        <v>0</v>
      </c>
      <c r="F61" s="903">
        <f>D61-E61</f>
        <v>0</v>
      </c>
      <c r="G61" s="468"/>
      <c r="AY61" s="1037"/>
    </row>
    <row r="62" spans="1:51" s="467" customFormat="1" ht="13.5" thickBot="1">
      <c r="A62" s="904" t="s">
        <v>261</v>
      </c>
      <c r="B62" s="905">
        <f>SUM(B59:B61)</f>
        <v>0</v>
      </c>
      <c r="C62" s="906">
        <f>SUM(C59:C61)</f>
        <v>0</v>
      </c>
      <c r="D62" s="900">
        <f>SUM(D59:D61)</f>
        <v>0</v>
      </c>
      <c r="E62" s="907">
        <f>SUM(E59:E61)</f>
        <v>0</v>
      </c>
      <c r="F62" s="903">
        <f>SUM(F59:F61)</f>
        <v>0</v>
      </c>
      <c r="G62" s="468"/>
      <c r="AY62" s="1037"/>
    </row>
    <row r="63" spans="1:51" ht="15.75">
      <c r="A63" s="1075" t="s">
        <v>230</v>
      </c>
      <c r="B63" s="1076"/>
      <c r="C63" s="366"/>
      <c r="D63" s="367"/>
      <c r="E63" s="367"/>
      <c r="F63" s="368"/>
      <c r="G63" s="24"/>
      <c r="AY63" s="1036"/>
    </row>
    <row r="64" spans="1:51" ht="39.75" customHeight="1">
      <c r="A64" s="1069" t="s">
        <v>481</v>
      </c>
      <c r="B64" s="1070"/>
      <c r="C64" s="269" t="s">
        <v>467</v>
      </c>
      <c r="D64" s="267"/>
      <c r="E64" s="268"/>
      <c r="F64" s="912" t="s">
        <v>468</v>
      </c>
      <c r="G64" s="23"/>
      <c r="AY64" s="1036"/>
    </row>
    <row r="65" spans="1:7" ht="16.5" customHeight="1" thickBot="1">
      <c r="A65" s="1071"/>
      <c r="B65" s="1072"/>
      <c r="C65" s="270"/>
      <c r="D65" s="365"/>
      <c r="E65" s="271"/>
      <c r="F65" s="272"/>
      <c r="G65" s="23"/>
    </row>
    <row r="66" spans="1:7" ht="16.5" customHeight="1">
      <c r="A66" s="1042"/>
      <c r="B66" s="1042"/>
      <c r="C66" s="267"/>
      <c r="D66" s="1043"/>
      <c r="E66" s="268"/>
      <c r="F66" s="267"/>
      <c r="G66" s="23"/>
    </row>
    <row r="67" spans="1:7" ht="16.5" customHeight="1">
      <c r="A67" s="1042"/>
      <c r="B67" s="1042"/>
      <c r="C67" s="267"/>
      <c r="D67" s="1043"/>
      <c r="E67" s="268"/>
      <c r="F67" s="267"/>
      <c r="G67" s="23"/>
    </row>
    <row r="68" spans="1:7" ht="16.5" customHeight="1">
      <c r="A68" s="1042"/>
      <c r="B68" s="1042"/>
      <c r="C68" s="267"/>
      <c r="D68" s="1043"/>
      <c r="E68" s="268"/>
      <c r="F68" s="267"/>
      <c r="G68" s="23"/>
    </row>
    <row r="69" spans="1:7" ht="16.5" customHeight="1">
      <c r="A69" s="1042"/>
      <c r="B69" s="1042"/>
      <c r="C69" s="267"/>
      <c r="D69" s="1043"/>
      <c r="E69" s="268"/>
      <c r="F69" s="267"/>
      <c r="G69" s="23"/>
    </row>
    <row r="70" spans="1:7" ht="16.5" customHeight="1">
      <c r="A70" s="1042"/>
      <c r="B70" s="1042"/>
      <c r="C70" s="267"/>
      <c r="D70" s="1043"/>
      <c r="E70" s="268"/>
      <c r="F70" s="267"/>
      <c r="G70" s="23"/>
    </row>
    <row r="71" spans="1:7" ht="16.5" customHeight="1">
      <c r="A71" s="1042"/>
      <c r="B71" s="1042"/>
      <c r="C71" s="267"/>
      <c r="D71" s="1043"/>
      <c r="E71" s="268"/>
      <c r="F71" s="267"/>
      <c r="G71" s="23"/>
    </row>
    <row r="72" spans="1:7" ht="16.5" customHeight="1">
      <c r="A72" s="1042"/>
      <c r="B72" s="1042"/>
      <c r="C72" s="267"/>
      <c r="D72" s="1043"/>
      <c r="E72" s="268"/>
      <c r="F72" s="267"/>
      <c r="G72" s="23"/>
    </row>
    <row r="73" spans="1:7" ht="16.5" customHeight="1">
      <c r="A73" s="1042"/>
      <c r="B73" s="1042"/>
      <c r="C73" s="267"/>
      <c r="D73" s="1043"/>
      <c r="E73" s="268"/>
      <c r="F73" s="267"/>
      <c r="G73" s="23"/>
    </row>
    <row r="74" spans="1:7" ht="16.5" customHeight="1">
      <c r="A74" s="1042"/>
      <c r="B74" s="1042"/>
      <c r="C74" s="267"/>
      <c r="D74" s="1043"/>
      <c r="E74" s="268"/>
      <c r="F74" s="267"/>
      <c r="G74" s="23"/>
    </row>
    <row r="75" spans="1:7" ht="16.5" customHeight="1">
      <c r="A75" s="1042"/>
      <c r="B75" s="1042"/>
      <c r="C75" s="267"/>
      <c r="D75" s="1043"/>
      <c r="E75" s="268"/>
      <c r="F75" s="267"/>
      <c r="G75" s="23"/>
    </row>
    <row r="76" spans="1:7" ht="16.5" customHeight="1">
      <c r="A76" s="1042"/>
      <c r="B76" s="1042"/>
      <c r="C76" s="267"/>
      <c r="D76" s="1043"/>
      <c r="E76" s="268"/>
      <c r="F76" s="267"/>
      <c r="G76" s="23"/>
    </row>
    <row r="77" spans="1:7" ht="16.5" customHeight="1">
      <c r="A77" s="1042"/>
      <c r="B77" s="1042"/>
      <c r="C77" s="267"/>
      <c r="D77" s="1043"/>
      <c r="E77" s="268"/>
      <c r="F77" s="267"/>
      <c r="G77" s="23"/>
    </row>
    <row r="78" spans="1:7" ht="16.5" customHeight="1">
      <c r="A78" s="1042"/>
      <c r="B78" s="1042"/>
      <c r="C78" s="267"/>
      <c r="D78" s="1043"/>
      <c r="E78" s="268"/>
      <c r="F78" s="267"/>
      <c r="G78" s="23"/>
    </row>
    <row r="79" spans="1:7" ht="16.5" customHeight="1">
      <c r="A79" s="1042"/>
      <c r="B79" s="1042"/>
      <c r="C79" s="267"/>
      <c r="D79" s="1043"/>
      <c r="E79" s="268"/>
      <c r="F79" s="267"/>
      <c r="G79" s="23"/>
    </row>
    <row r="80" spans="1:7" ht="16.5" customHeight="1">
      <c r="A80" s="1042"/>
      <c r="B80" s="1042"/>
      <c r="C80" s="267"/>
      <c r="D80" s="1043"/>
      <c r="E80" s="268"/>
      <c r="F80" s="267"/>
      <c r="G80" s="23"/>
    </row>
    <row r="81" spans="1:7" ht="16.5" customHeight="1">
      <c r="A81" s="1042"/>
      <c r="B81" s="1042"/>
      <c r="C81" s="267"/>
      <c r="D81" s="1043"/>
      <c r="E81" s="268"/>
      <c r="F81" s="267"/>
      <c r="G81" s="23"/>
    </row>
    <row r="82" spans="1:7" ht="16.5" customHeight="1">
      <c r="A82" s="1042"/>
      <c r="B82" s="1042"/>
      <c r="C82" s="267"/>
      <c r="D82" s="1043"/>
      <c r="E82" s="268"/>
      <c r="F82" s="267"/>
      <c r="G82" s="23"/>
    </row>
    <row r="83" spans="1:7" ht="16.5" customHeight="1">
      <c r="A83" s="1042"/>
      <c r="B83" s="1042"/>
      <c r="C83" s="267"/>
      <c r="D83" s="1043"/>
      <c r="E83" s="268"/>
      <c r="F83" s="267"/>
      <c r="G83" s="23"/>
    </row>
    <row r="84" spans="1:7" ht="16.5" customHeight="1">
      <c r="A84" s="1042"/>
      <c r="B84" s="1042"/>
      <c r="C84" s="267"/>
      <c r="D84" s="1043"/>
      <c r="E84" s="268"/>
      <c r="F84" s="267"/>
      <c r="G84" s="23"/>
    </row>
    <row r="85" spans="1:7" ht="16.5" customHeight="1">
      <c r="A85" s="1042"/>
      <c r="B85" s="1042"/>
      <c r="C85" s="267"/>
      <c r="D85" s="1043"/>
      <c r="E85" s="268"/>
      <c r="F85" s="267"/>
      <c r="G85" s="23"/>
    </row>
    <row r="86" spans="1:7" ht="16.5" customHeight="1">
      <c r="A86" s="1042"/>
      <c r="B86" s="1042"/>
      <c r="C86" s="267"/>
      <c r="D86" s="1043"/>
      <c r="E86" s="268"/>
      <c r="F86" s="267"/>
      <c r="G86" s="23"/>
    </row>
    <row r="87" spans="1:7" ht="16.5" customHeight="1">
      <c r="A87" s="1042"/>
      <c r="B87" s="1042"/>
      <c r="C87" s="267"/>
      <c r="D87" s="1043"/>
      <c r="E87" s="268"/>
      <c r="F87" s="267"/>
      <c r="G87" s="23"/>
    </row>
    <row r="88" spans="1:7" ht="16.5" customHeight="1">
      <c r="A88" s="1042"/>
      <c r="B88" s="1042"/>
      <c r="C88" s="267"/>
      <c r="D88" s="1043"/>
      <c r="E88" s="268"/>
      <c r="F88" s="267"/>
      <c r="G88" s="23"/>
    </row>
    <row r="89" spans="1:7" ht="16.5" customHeight="1">
      <c r="A89" s="1042"/>
      <c r="B89" s="1042"/>
      <c r="C89" s="267"/>
      <c r="D89" s="1043"/>
      <c r="E89" s="268"/>
      <c r="F89" s="267"/>
      <c r="G89" s="23"/>
    </row>
    <row r="90" spans="1:7" ht="16.5" customHeight="1">
      <c r="A90" s="1042"/>
      <c r="B90" s="1042"/>
      <c r="C90" s="267"/>
      <c r="D90" s="1043"/>
      <c r="E90" s="268"/>
      <c r="F90" s="267"/>
      <c r="G90" s="23"/>
    </row>
    <row r="91" spans="1:7" ht="16.5" customHeight="1">
      <c r="A91" s="1042"/>
      <c r="B91" s="1042"/>
      <c r="C91" s="267"/>
      <c r="D91" s="1043"/>
      <c r="E91" s="268"/>
      <c r="F91" s="267"/>
      <c r="G91" s="23"/>
    </row>
    <row r="92" spans="1:7" ht="16.5" customHeight="1">
      <c r="A92" s="1042"/>
      <c r="B92" s="1042"/>
      <c r="C92" s="267"/>
      <c r="D92" s="1043"/>
      <c r="E92" s="268"/>
      <c r="F92" s="267"/>
      <c r="G92" s="23"/>
    </row>
    <row r="93" spans="1:7" ht="16.5" customHeight="1">
      <c r="A93" s="1042"/>
      <c r="B93" s="1042"/>
      <c r="C93" s="267"/>
      <c r="D93" s="1043"/>
      <c r="E93" s="268"/>
      <c r="F93" s="267"/>
      <c r="G93" s="23"/>
    </row>
    <row r="94" spans="1:7" ht="16.5" customHeight="1">
      <c r="A94" s="1042"/>
      <c r="B94" s="1042"/>
      <c r="C94" s="267"/>
      <c r="D94" s="1043"/>
      <c r="E94" s="268"/>
      <c r="F94" s="267"/>
      <c r="G94" s="23"/>
    </row>
    <row r="95" spans="1:7" ht="16.5" customHeight="1">
      <c r="A95" s="1042"/>
      <c r="B95" s="1042"/>
      <c r="C95" s="267"/>
      <c r="D95" s="1043"/>
      <c r="E95" s="268"/>
      <c r="F95" s="267"/>
      <c r="G95" s="23"/>
    </row>
    <row r="96" spans="1:7" ht="16.5" customHeight="1">
      <c r="A96" s="1042"/>
      <c r="B96" s="1042"/>
      <c r="C96" s="267"/>
      <c r="D96" s="1043"/>
      <c r="E96" s="268"/>
      <c r="F96" s="267"/>
      <c r="G96" s="23"/>
    </row>
    <row r="97" spans="1:7" ht="16.5" customHeight="1">
      <c r="A97" s="1042"/>
      <c r="B97" s="1042"/>
      <c r="C97" s="267"/>
      <c r="D97" s="1043"/>
      <c r="E97" s="268"/>
      <c r="F97" s="267"/>
      <c r="G97" s="23"/>
    </row>
    <row r="98" spans="1:7" ht="16.5" customHeight="1">
      <c r="A98" s="1042"/>
      <c r="B98" s="1042"/>
      <c r="C98" s="267"/>
      <c r="D98" s="1043"/>
      <c r="E98" s="268"/>
      <c r="F98" s="267"/>
      <c r="G98" s="23"/>
    </row>
    <row r="99" spans="1:7" ht="16.5" customHeight="1">
      <c r="A99" s="1042"/>
      <c r="B99" s="1042"/>
      <c r="C99" s="267"/>
      <c r="D99" s="1043"/>
      <c r="E99" s="268"/>
      <c r="F99" s="267"/>
      <c r="G99" s="23"/>
    </row>
    <row r="100" spans="1:7" ht="16.5" customHeight="1">
      <c r="A100" s="1042"/>
      <c r="B100" s="1042"/>
      <c r="C100" s="267"/>
      <c r="D100" s="1043"/>
      <c r="E100" s="268"/>
      <c r="F100" s="267"/>
      <c r="G100" s="23"/>
    </row>
    <row r="101" spans="1:7" ht="16.5" customHeight="1">
      <c r="A101" s="1042"/>
      <c r="B101" s="1042"/>
      <c r="C101" s="267"/>
      <c r="D101" s="1043"/>
      <c r="E101" s="268"/>
      <c r="F101" s="267"/>
      <c r="G101" s="23"/>
    </row>
    <row r="102" spans="1:7" ht="16.5" customHeight="1">
      <c r="A102" s="1042"/>
      <c r="B102" s="1042"/>
      <c r="C102" s="267"/>
      <c r="D102" s="1043"/>
      <c r="E102" s="268"/>
      <c r="F102" s="267"/>
      <c r="G102" s="23"/>
    </row>
    <row r="103" spans="1:7" ht="16.5" customHeight="1">
      <c r="A103" s="1042"/>
      <c r="B103" s="1042"/>
      <c r="C103" s="267"/>
      <c r="D103" s="1043"/>
      <c r="E103" s="268"/>
      <c r="F103" s="267"/>
      <c r="G103" s="23"/>
    </row>
    <row r="104" spans="1:7" ht="16.5" customHeight="1">
      <c r="A104" s="1042"/>
      <c r="B104" s="1042"/>
      <c r="C104" s="267"/>
      <c r="D104" s="1043"/>
      <c r="E104" s="268"/>
      <c r="F104" s="267"/>
      <c r="G104" s="23"/>
    </row>
    <row r="105" spans="1:7" ht="16.5" customHeight="1">
      <c r="A105" s="1042"/>
      <c r="B105" s="1042"/>
      <c r="C105" s="267"/>
      <c r="D105" s="1043"/>
      <c r="E105" s="268"/>
      <c r="F105" s="267"/>
      <c r="G105" s="23"/>
    </row>
    <row r="106" spans="1:7" ht="16.5" customHeight="1">
      <c r="A106" s="1042"/>
      <c r="B106" s="1042"/>
      <c r="C106" s="267"/>
      <c r="D106" s="1043"/>
      <c r="E106" s="268"/>
      <c r="F106" s="267"/>
      <c r="G106" s="23"/>
    </row>
    <row r="107" spans="1:7" ht="16.5" customHeight="1">
      <c r="A107" s="1042"/>
      <c r="B107" s="1042"/>
      <c r="C107" s="267"/>
      <c r="D107" s="1043"/>
      <c r="E107" s="268"/>
      <c r="F107" s="267"/>
      <c r="G107" s="23"/>
    </row>
    <row r="108" spans="1:7" ht="16.5" customHeight="1">
      <c r="A108" s="1042"/>
      <c r="B108" s="1042"/>
      <c r="C108" s="267"/>
      <c r="D108" s="1043"/>
      <c r="E108" s="268"/>
      <c r="F108" s="267"/>
      <c r="G108" s="23"/>
    </row>
    <row r="109" spans="1:7" ht="16.5" customHeight="1">
      <c r="A109" s="1042"/>
      <c r="B109" s="1042"/>
      <c r="C109" s="267"/>
      <c r="D109" s="1043"/>
      <c r="E109" s="268"/>
      <c r="F109" s="267"/>
      <c r="G109" s="23"/>
    </row>
    <row r="110" spans="1:7" ht="16.5" customHeight="1">
      <c r="A110" s="1042"/>
      <c r="B110" s="1042"/>
      <c r="C110" s="267"/>
      <c r="D110" s="1043"/>
      <c r="E110" s="268"/>
      <c r="F110" s="267"/>
      <c r="G110" s="23"/>
    </row>
    <row r="111" spans="1:7" ht="16.5" customHeight="1">
      <c r="A111" s="1042"/>
      <c r="B111" s="1042"/>
      <c r="C111" s="267"/>
      <c r="D111" s="1043"/>
      <c r="E111" s="268"/>
      <c r="F111" s="267"/>
      <c r="G111" s="23"/>
    </row>
    <row r="112" spans="1:7" ht="16.5" customHeight="1">
      <c r="A112" s="1042"/>
      <c r="B112" s="1042"/>
      <c r="C112" s="267"/>
      <c r="D112" s="1043"/>
      <c r="E112" s="268"/>
      <c r="F112" s="267"/>
      <c r="G112" s="23"/>
    </row>
    <row r="113" spans="1:7" ht="16.5" customHeight="1">
      <c r="A113" s="1042"/>
      <c r="B113" s="1042"/>
      <c r="C113" s="267"/>
      <c r="D113" s="1043"/>
      <c r="E113" s="268"/>
      <c r="F113" s="267"/>
      <c r="G113" s="23"/>
    </row>
    <row r="114" spans="1:7" ht="16.5" customHeight="1">
      <c r="A114" s="1042"/>
      <c r="B114" s="1042"/>
      <c r="C114" s="267"/>
      <c r="D114" s="1043"/>
      <c r="E114" s="268"/>
      <c r="F114" s="267"/>
      <c r="G114" s="23"/>
    </row>
    <row r="115" spans="1:7" ht="16.5" customHeight="1">
      <c r="A115" s="1042"/>
      <c r="B115" s="1042"/>
      <c r="C115" s="267"/>
      <c r="D115" s="1043"/>
      <c r="E115" s="268"/>
      <c r="F115" s="267"/>
      <c r="G115" s="23"/>
    </row>
    <row r="116" spans="1:7" ht="16.5" customHeight="1">
      <c r="A116" s="1042"/>
      <c r="B116" s="1042"/>
      <c r="C116" s="267"/>
      <c r="D116" s="1043"/>
      <c r="E116" s="268"/>
      <c r="F116" s="267"/>
      <c r="G116" s="23"/>
    </row>
    <row r="117" spans="1:7" ht="16.5" customHeight="1">
      <c r="A117" s="1042"/>
      <c r="B117" s="1042"/>
      <c r="C117" s="267"/>
      <c r="D117" s="1043"/>
      <c r="E117" s="268"/>
      <c r="F117" s="267"/>
      <c r="G117" s="23"/>
    </row>
    <row r="118" spans="1:7" ht="16.5" customHeight="1">
      <c r="A118" s="1042"/>
      <c r="B118" s="1042"/>
      <c r="C118" s="267"/>
      <c r="D118" s="1043"/>
      <c r="E118" s="268"/>
      <c r="F118" s="267"/>
      <c r="G118" s="23"/>
    </row>
    <row r="119" spans="1:7" ht="16.5" customHeight="1">
      <c r="A119" s="1042"/>
      <c r="B119" s="1042"/>
      <c r="C119" s="267"/>
      <c r="D119" s="1043"/>
      <c r="E119" s="268"/>
      <c r="F119" s="267"/>
      <c r="G119" s="23"/>
    </row>
    <row r="120" spans="1:7" ht="16.5" customHeight="1">
      <c r="A120" s="1042"/>
      <c r="B120" s="1042"/>
      <c r="C120" s="267"/>
      <c r="D120" s="1043"/>
      <c r="E120" s="268"/>
      <c r="F120" s="267"/>
      <c r="G120" s="23"/>
    </row>
    <row r="121" spans="1:7" ht="16.5" customHeight="1">
      <c r="A121" s="1042"/>
      <c r="B121" s="1042"/>
      <c r="C121" s="267"/>
      <c r="D121" s="1043"/>
      <c r="E121" s="268"/>
      <c r="F121" s="267"/>
      <c r="G121" s="23"/>
    </row>
    <row r="122" spans="1:7" ht="16.5" customHeight="1">
      <c r="A122" s="1042"/>
      <c r="B122" s="1042"/>
      <c r="C122" s="267"/>
      <c r="D122" s="1043"/>
      <c r="E122" s="268"/>
      <c r="F122" s="267"/>
      <c r="G122" s="23"/>
    </row>
    <row r="123" spans="1:7" ht="16.5" customHeight="1">
      <c r="A123" s="1042"/>
      <c r="B123" s="1042"/>
      <c r="C123" s="267"/>
      <c r="D123" s="1043"/>
      <c r="E123" s="268"/>
      <c r="F123" s="267"/>
      <c r="G123" s="23"/>
    </row>
    <row r="124" spans="1:7" ht="16.5" customHeight="1">
      <c r="A124" s="1042"/>
      <c r="B124" s="1042"/>
      <c r="C124" s="267"/>
      <c r="D124" s="1043"/>
      <c r="E124" s="268"/>
      <c r="F124" s="267"/>
      <c r="G124" s="23"/>
    </row>
    <row r="125" spans="1:7" ht="16.5" customHeight="1">
      <c r="A125" s="1042"/>
      <c r="B125" s="1042"/>
      <c r="C125" s="267"/>
      <c r="D125" s="1043"/>
      <c r="E125" s="268"/>
      <c r="F125" s="267"/>
      <c r="G125" s="23"/>
    </row>
    <row r="126" spans="1:7" ht="16.5" customHeight="1">
      <c r="A126" s="1042"/>
      <c r="B126" s="1042"/>
      <c r="C126" s="267"/>
      <c r="D126" s="1043"/>
      <c r="E126" s="268"/>
      <c r="F126" s="267"/>
      <c r="G126" s="23"/>
    </row>
    <row r="127" spans="1:7" ht="16.5" customHeight="1">
      <c r="A127" s="1042"/>
      <c r="B127" s="1042"/>
      <c r="C127" s="267"/>
      <c r="D127" s="1043"/>
      <c r="E127" s="268"/>
      <c r="F127" s="267"/>
      <c r="G127" s="23"/>
    </row>
    <row r="128" spans="1:7" ht="16.5" customHeight="1">
      <c r="A128" s="1042"/>
      <c r="B128" s="1042"/>
      <c r="C128" s="267"/>
      <c r="D128" s="1043"/>
      <c r="E128" s="268"/>
      <c r="F128" s="267"/>
      <c r="G128" s="23"/>
    </row>
    <row r="129" spans="1:7" ht="16.5" customHeight="1">
      <c r="A129" s="1042"/>
      <c r="B129" s="1042"/>
      <c r="C129" s="267"/>
      <c r="D129" s="1043"/>
      <c r="E129" s="268"/>
      <c r="F129" s="267"/>
      <c r="G129" s="23"/>
    </row>
    <row r="130" spans="1:7" ht="16.5" customHeight="1">
      <c r="A130" s="1042"/>
      <c r="B130" s="1042"/>
      <c r="C130" s="267"/>
      <c r="D130" s="1043"/>
      <c r="E130" s="268"/>
      <c r="F130" s="267"/>
      <c r="G130" s="23"/>
    </row>
    <row r="131" spans="1:7" ht="16.5" customHeight="1">
      <c r="A131" s="1042"/>
      <c r="B131" s="1042"/>
      <c r="C131" s="267"/>
      <c r="D131" s="1043"/>
      <c r="E131" s="268"/>
      <c r="F131" s="267"/>
      <c r="G131" s="23"/>
    </row>
    <row r="132" spans="1:7" ht="16.5" customHeight="1">
      <c r="A132" s="1042"/>
      <c r="B132" s="1042"/>
      <c r="C132" s="267"/>
      <c r="D132" s="1043"/>
      <c r="E132" s="268"/>
      <c r="F132" s="267"/>
      <c r="G132" s="23"/>
    </row>
    <row r="133" spans="1:7" ht="16.5" customHeight="1">
      <c r="A133" s="1042"/>
      <c r="B133" s="1042"/>
      <c r="C133" s="267"/>
      <c r="D133" s="1043"/>
      <c r="E133" s="268"/>
      <c r="F133" s="267"/>
      <c r="G133" s="23"/>
    </row>
    <row r="134" spans="1:7" ht="16.5" customHeight="1">
      <c r="A134" s="1042"/>
      <c r="B134" s="1042"/>
      <c r="C134" s="267"/>
      <c r="D134" s="1043"/>
      <c r="E134" s="268"/>
      <c r="F134" s="267"/>
      <c r="G134" s="23"/>
    </row>
    <row r="135" spans="1:7" ht="16.5" customHeight="1">
      <c r="A135" s="1042"/>
      <c r="B135" s="1042"/>
      <c r="C135" s="267"/>
      <c r="D135" s="1043"/>
      <c r="E135" s="268"/>
      <c r="F135" s="267"/>
      <c r="G135" s="23"/>
    </row>
    <row r="136" spans="1:7" ht="16.5" customHeight="1">
      <c r="A136" s="1042"/>
      <c r="B136" s="1042"/>
      <c r="C136" s="267"/>
      <c r="D136" s="1043"/>
      <c r="E136" s="268"/>
      <c r="F136" s="267"/>
      <c r="G136" s="23"/>
    </row>
    <row r="137" spans="1:7" ht="16.5" customHeight="1">
      <c r="A137" s="1042"/>
      <c r="B137" s="1042"/>
      <c r="C137" s="267"/>
      <c r="D137" s="1043"/>
      <c r="E137" s="268"/>
      <c r="F137" s="267"/>
      <c r="G137" s="23"/>
    </row>
    <row r="138" spans="1:7" ht="16.5" customHeight="1">
      <c r="A138" s="1042"/>
      <c r="B138" s="1042"/>
      <c r="C138" s="267"/>
      <c r="D138" s="1043"/>
      <c r="E138" s="268"/>
      <c r="F138" s="267"/>
      <c r="G138" s="23"/>
    </row>
    <row r="139" spans="1:7" ht="16.5" customHeight="1">
      <c r="A139" s="1042"/>
      <c r="B139" s="1042"/>
      <c r="C139" s="267"/>
      <c r="D139" s="1043"/>
      <c r="E139" s="268"/>
      <c r="F139" s="267"/>
      <c r="G139" s="23"/>
    </row>
    <row r="140" spans="1:7" ht="16.5" customHeight="1">
      <c r="A140" s="1042"/>
      <c r="B140" s="1042"/>
      <c r="C140" s="267"/>
      <c r="D140" s="1043"/>
      <c r="E140" s="268"/>
      <c r="F140" s="267"/>
      <c r="G140" s="23"/>
    </row>
    <row r="141" spans="1:7" ht="16.5" customHeight="1">
      <c r="A141" s="1042"/>
      <c r="B141" s="1042"/>
      <c r="C141" s="267"/>
      <c r="D141" s="1043"/>
      <c r="E141" s="268"/>
      <c r="F141" s="267"/>
      <c r="G141" s="23"/>
    </row>
    <row r="142" spans="1:7" ht="16.5" customHeight="1">
      <c r="A142" s="1042"/>
      <c r="B142" s="1042"/>
      <c r="C142" s="267"/>
      <c r="D142" s="1043"/>
      <c r="E142" s="268"/>
      <c r="F142" s="267"/>
      <c r="G142" s="23"/>
    </row>
    <row r="143" spans="1:7" ht="16.5" customHeight="1">
      <c r="A143" s="1042"/>
      <c r="B143" s="1042"/>
      <c r="C143" s="267"/>
      <c r="D143" s="1043"/>
      <c r="E143" s="268"/>
      <c r="F143" s="267"/>
      <c r="G143" s="23"/>
    </row>
    <row r="144" spans="1:7" ht="16.5" customHeight="1">
      <c r="A144" s="1042"/>
      <c r="B144" s="1042"/>
      <c r="C144" s="267"/>
      <c r="D144" s="1043"/>
      <c r="E144" s="268"/>
      <c r="F144" s="267"/>
      <c r="G144" s="23"/>
    </row>
    <row r="145" spans="1:7" ht="16.5" customHeight="1">
      <c r="A145" s="1042"/>
      <c r="B145" s="1042"/>
      <c r="C145" s="267"/>
      <c r="D145" s="1043"/>
      <c r="E145" s="268"/>
      <c r="F145" s="267"/>
      <c r="G145" s="23"/>
    </row>
    <row r="146" spans="1:7" ht="16.5" customHeight="1">
      <c r="A146" s="1042"/>
      <c r="B146" s="1042"/>
      <c r="C146" s="267"/>
      <c r="D146" s="1043"/>
      <c r="E146" s="268"/>
      <c r="F146" s="267"/>
      <c r="G146" s="23"/>
    </row>
    <row r="147" spans="1:7" ht="16.5" customHeight="1">
      <c r="A147" s="1042"/>
      <c r="B147" s="1042"/>
      <c r="C147" s="267"/>
      <c r="D147" s="1043"/>
      <c r="E147" s="268"/>
      <c r="F147" s="267"/>
      <c r="G147" s="23"/>
    </row>
    <row r="148" spans="1:7" ht="16.5" customHeight="1">
      <c r="A148" s="1042"/>
      <c r="B148" s="1042"/>
      <c r="C148" s="267"/>
      <c r="D148" s="1043"/>
      <c r="E148" s="268"/>
      <c r="F148" s="267"/>
      <c r="G148" s="23"/>
    </row>
    <row r="149" spans="1:7" ht="16.5" customHeight="1">
      <c r="A149" s="1042"/>
      <c r="B149" s="1042"/>
      <c r="C149" s="267"/>
      <c r="D149" s="1043"/>
      <c r="E149" s="268"/>
      <c r="F149" s="267"/>
      <c r="G149" s="23"/>
    </row>
    <row r="150" spans="1:7" ht="16.5" customHeight="1">
      <c r="A150" s="1042"/>
      <c r="B150" s="1042"/>
      <c r="C150" s="267"/>
      <c r="D150" s="1043"/>
      <c r="E150" s="268"/>
      <c r="F150" s="267"/>
      <c r="G150" s="23"/>
    </row>
    <row r="151" spans="1:7" ht="16.5" customHeight="1">
      <c r="A151" s="1042"/>
      <c r="B151" s="1042"/>
      <c r="C151" s="267"/>
      <c r="D151" s="1043"/>
      <c r="E151" s="268"/>
      <c r="F151" s="267"/>
      <c r="G151" s="23"/>
    </row>
    <row r="152" spans="1:7" ht="16.5" customHeight="1">
      <c r="A152" s="1042"/>
      <c r="B152" s="1042"/>
      <c r="C152" s="267"/>
      <c r="D152" s="1043"/>
      <c r="E152" s="268"/>
      <c r="F152" s="267"/>
      <c r="G152" s="23"/>
    </row>
    <row r="153" spans="1:7" ht="16.5" customHeight="1">
      <c r="A153" s="1042"/>
      <c r="B153" s="1042"/>
      <c r="C153" s="267"/>
      <c r="D153" s="1043"/>
      <c r="E153" s="268"/>
      <c r="F153" s="267"/>
      <c r="G153" s="23"/>
    </row>
    <row r="154" spans="1:7" ht="16.5" customHeight="1">
      <c r="A154" s="1042"/>
      <c r="B154" s="1042"/>
      <c r="C154" s="267"/>
      <c r="D154" s="1043"/>
      <c r="E154" s="268"/>
      <c r="F154" s="267"/>
      <c r="G154" s="23"/>
    </row>
    <row r="155" spans="1:7" ht="16.5" customHeight="1">
      <c r="A155" s="1042"/>
      <c r="B155" s="1042"/>
      <c r="C155" s="267"/>
      <c r="D155" s="1043"/>
      <c r="E155" s="268"/>
      <c r="F155" s="267"/>
      <c r="G155" s="23"/>
    </row>
    <row r="156" spans="1:7" ht="16.5" customHeight="1">
      <c r="A156" s="1042"/>
      <c r="B156" s="1042"/>
      <c r="C156" s="267"/>
      <c r="D156" s="1043"/>
      <c r="E156" s="268"/>
      <c r="F156" s="267"/>
      <c r="G156" s="23"/>
    </row>
    <row r="157" spans="1:7" ht="16.5" customHeight="1">
      <c r="A157" s="1042"/>
      <c r="B157" s="1042"/>
      <c r="C157" s="267"/>
      <c r="D157" s="1043"/>
      <c r="E157" s="268"/>
      <c r="F157" s="267"/>
      <c r="G157" s="23"/>
    </row>
    <row r="158" spans="1:7" ht="16.5" customHeight="1">
      <c r="A158" s="1042"/>
      <c r="B158" s="1042"/>
      <c r="C158" s="267"/>
      <c r="D158" s="1043"/>
      <c r="E158" s="268"/>
      <c r="F158" s="267"/>
      <c r="G158" s="23"/>
    </row>
    <row r="159" spans="1:7" ht="16.5" customHeight="1">
      <c r="A159" s="1042"/>
      <c r="B159" s="1042"/>
      <c r="C159" s="267"/>
      <c r="D159" s="1043"/>
      <c r="E159" s="268"/>
      <c r="F159" s="267"/>
      <c r="G159" s="23"/>
    </row>
    <row r="160" spans="1:7" ht="16.5" customHeight="1">
      <c r="A160" s="1042"/>
      <c r="B160" s="1042"/>
      <c r="C160" s="267"/>
      <c r="D160" s="1043"/>
      <c r="E160" s="268"/>
      <c r="F160" s="267"/>
      <c r="G160" s="23"/>
    </row>
    <row r="161" spans="1:7" ht="16.5" customHeight="1">
      <c r="A161" s="1042"/>
      <c r="B161" s="1042"/>
      <c r="C161" s="267"/>
      <c r="D161" s="1043"/>
      <c r="E161" s="268"/>
      <c r="F161" s="267"/>
      <c r="G161" s="23"/>
    </row>
    <row r="162" spans="1:7" ht="16.5" customHeight="1">
      <c r="A162" s="1042"/>
      <c r="B162" s="1042"/>
      <c r="C162" s="267"/>
      <c r="D162" s="1043"/>
      <c r="E162" s="268"/>
      <c r="F162" s="267"/>
      <c r="G162" s="23"/>
    </row>
    <row r="163" spans="1:7" ht="16.5" customHeight="1">
      <c r="A163" s="1042"/>
      <c r="B163" s="1042"/>
      <c r="C163" s="267"/>
      <c r="D163" s="1043"/>
      <c r="E163" s="268"/>
      <c r="F163" s="267"/>
      <c r="G163" s="23"/>
    </row>
    <row r="164" spans="1:7" ht="16.5" customHeight="1">
      <c r="A164" s="1042"/>
      <c r="B164" s="1042"/>
      <c r="C164" s="267"/>
      <c r="D164" s="1043"/>
      <c r="E164" s="268"/>
      <c r="F164" s="267"/>
      <c r="G164" s="23"/>
    </row>
    <row r="165" spans="1:7" ht="16.5" customHeight="1">
      <c r="A165" s="1042"/>
      <c r="B165" s="1042"/>
      <c r="C165" s="267"/>
      <c r="D165" s="1043"/>
      <c r="E165" s="268"/>
      <c r="F165" s="267"/>
      <c r="G165" s="23"/>
    </row>
    <row r="166" spans="1:7" ht="16.5" customHeight="1">
      <c r="A166" s="1042"/>
      <c r="B166" s="1042"/>
      <c r="C166" s="267"/>
      <c r="D166" s="1043"/>
      <c r="E166" s="268"/>
      <c r="F166" s="267"/>
      <c r="G166" s="23"/>
    </row>
    <row r="167" spans="1:7" ht="16.5" customHeight="1">
      <c r="A167" s="1042"/>
      <c r="B167" s="1042"/>
      <c r="C167" s="267"/>
      <c r="D167" s="1043"/>
      <c r="E167" s="268"/>
      <c r="F167" s="267"/>
      <c r="G167" s="23"/>
    </row>
    <row r="168" spans="1:7" ht="16.5" customHeight="1">
      <c r="A168" s="1042"/>
      <c r="B168" s="1042"/>
      <c r="C168" s="267"/>
      <c r="D168" s="1043"/>
      <c r="E168" s="268"/>
      <c r="F168" s="267"/>
      <c r="G168" s="23"/>
    </row>
    <row r="169" spans="1:7" ht="16.5" customHeight="1">
      <c r="A169" s="1042"/>
      <c r="B169" s="1042"/>
      <c r="C169" s="267"/>
      <c r="D169" s="1043"/>
      <c r="E169" s="268"/>
      <c r="F169" s="267"/>
      <c r="G169" s="23"/>
    </row>
    <row r="170" spans="1:7" ht="16.5" customHeight="1">
      <c r="A170" s="1042"/>
      <c r="B170" s="1042"/>
      <c r="C170" s="267"/>
      <c r="D170" s="1043"/>
      <c r="E170" s="268"/>
      <c r="F170" s="267"/>
      <c r="G170" s="23"/>
    </row>
    <row r="171" spans="1:7" ht="16.5" customHeight="1">
      <c r="A171" s="1042"/>
      <c r="B171" s="1042"/>
      <c r="C171" s="267"/>
      <c r="D171" s="1043"/>
      <c r="E171" s="268"/>
      <c r="F171" s="267"/>
      <c r="G171" s="23"/>
    </row>
    <row r="172" spans="1:7" ht="16.5" customHeight="1">
      <c r="A172" s="1042"/>
      <c r="B172" s="1042"/>
      <c r="C172" s="267"/>
      <c r="D172" s="1043"/>
      <c r="E172" s="268"/>
      <c r="F172" s="267"/>
      <c r="G172" s="23"/>
    </row>
    <row r="173" spans="1:7" ht="16.5" customHeight="1">
      <c r="A173" s="1042"/>
      <c r="B173" s="1042"/>
      <c r="C173" s="267"/>
      <c r="D173" s="1043"/>
      <c r="E173" s="268"/>
      <c r="F173" s="267"/>
      <c r="G173" s="23"/>
    </row>
    <row r="174" spans="1:7" ht="16.5" customHeight="1">
      <c r="A174" s="1042"/>
      <c r="B174" s="1042"/>
      <c r="C174" s="267"/>
      <c r="D174" s="1043"/>
      <c r="E174" s="268"/>
      <c r="F174" s="267"/>
      <c r="G174" s="23"/>
    </row>
    <row r="175" spans="1:7" ht="16.5" customHeight="1">
      <c r="A175" s="1042"/>
      <c r="B175" s="1042"/>
      <c r="C175" s="267"/>
      <c r="D175" s="1043"/>
      <c r="E175" s="268"/>
      <c r="F175" s="267"/>
      <c r="G175" s="23"/>
    </row>
    <row r="176" spans="1:7" ht="16.5" customHeight="1">
      <c r="A176" s="1042"/>
      <c r="B176" s="1042"/>
      <c r="C176" s="267"/>
      <c r="D176" s="1043"/>
      <c r="E176" s="268"/>
      <c r="F176" s="267"/>
      <c r="G176" s="23"/>
    </row>
    <row r="177" spans="1:7" ht="16.5" customHeight="1">
      <c r="A177" s="1042"/>
      <c r="B177" s="1042"/>
      <c r="C177" s="267"/>
      <c r="D177" s="1043"/>
      <c r="E177" s="268"/>
      <c r="F177" s="267"/>
      <c r="G177" s="23"/>
    </row>
    <row r="178" spans="1:7" ht="16.5" customHeight="1">
      <c r="A178" s="1042"/>
      <c r="B178" s="1042"/>
      <c r="C178" s="267"/>
      <c r="D178" s="1043"/>
      <c r="E178" s="268"/>
      <c r="F178" s="267"/>
      <c r="G178" s="23"/>
    </row>
    <row r="179" spans="1:7" ht="16.5" customHeight="1">
      <c r="A179" s="1042"/>
      <c r="B179" s="1042"/>
      <c r="C179" s="267"/>
      <c r="D179" s="1043"/>
      <c r="E179" s="268"/>
      <c r="F179" s="267"/>
      <c r="G179" s="23"/>
    </row>
    <row r="180" spans="1:7" ht="16.5" customHeight="1">
      <c r="A180" s="1042"/>
      <c r="B180" s="1042"/>
      <c r="C180" s="267"/>
      <c r="D180" s="1043"/>
      <c r="E180" s="268"/>
      <c r="F180" s="267"/>
      <c r="G180" s="23"/>
    </row>
    <row r="181" spans="1:7" ht="16.5" customHeight="1">
      <c r="A181" s="1042"/>
      <c r="B181" s="1042"/>
      <c r="C181" s="267"/>
      <c r="D181" s="1043"/>
      <c r="E181" s="268"/>
      <c r="F181" s="267"/>
      <c r="G181" s="23"/>
    </row>
    <row r="182" spans="1:7" ht="16.5" customHeight="1">
      <c r="A182" s="1042"/>
      <c r="B182" s="1042"/>
      <c r="C182" s="267"/>
      <c r="D182" s="1043"/>
      <c r="E182" s="268"/>
      <c r="F182" s="267"/>
      <c r="G182" s="23"/>
    </row>
    <row r="183" spans="1:7" ht="16.5" customHeight="1">
      <c r="A183" s="1042"/>
      <c r="B183" s="1042"/>
      <c r="C183" s="267"/>
      <c r="D183" s="1043"/>
      <c r="E183" s="268"/>
      <c r="F183" s="267"/>
      <c r="G183" s="23"/>
    </row>
    <row r="184" spans="1:7" ht="16.5" customHeight="1">
      <c r="A184" s="1042"/>
      <c r="B184" s="1042"/>
      <c r="C184" s="267"/>
      <c r="D184" s="1043"/>
      <c r="E184" s="268"/>
      <c r="F184" s="267"/>
      <c r="G184" s="23"/>
    </row>
    <row r="185" spans="1:7" ht="16.5" customHeight="1">
      <c r="A185" s="1042"/>
      <c r="B185" s="1042"/>
      <c r="C185" s="267"/>
      <c r="D185" s="1043"/>
      <c r="E185" s="268"/>
      <c r="F185" s="267"/>
      <c r="G185" s="23"/>
    </row>
    <row r="186" spans="1:7" ht="16.5" customHeight="1">
      <c r="A186" s="1042"/>
      <c r="B186" s="1042"/>
      <c r="C186" s="267"/>
      <c r="D186" s="1043"/>
      <c r="E186" s="268"/>
      <c r="F186" s="267"/>
      <c r="G186" s="23"/>
    </row>
    <row r="187" spans="1:7" ht="16.5" customHeight="1">
      <c r="A187" s="1042"/>
      <c r="B187" s="1042"/>
      <c r="C187" s="267"/>
      <c r="D187" s="1043"/>
      <c r="E187" s="268"/>
      <c r="F187" s="267"/>
      <c r="G187" s="23"/>
    </row>
    <row r="188" spans="1:7" ht="16.5" customHeight="1">
      <c r="A188" s="1042"/>
      <c r="B188" s="1042"/>
      <c r="C188" s="267"/>
      <c r="D188" s="1043"/>
      <c r="E188" s="268"/>
      <c r="F188" s="267"/>
      <c r="G188" s="23"/>
    </row>
    <row r="189" spans="1:7" ht="16.5" customHeight="1">
      <c r="A189" s="1042"/>
      <c r="B189" s="1042"/>
      <c r="C189" s="267"/>
      <c r="D189" s="1043"/>
      <c r="E189" s="268"/>
      <c r="F189" s="267"/>
      <c r="G189" s="23"/>
    </row>
    <row r="190" spans="1:7" ht="16.5" customHeight="1">
      <c r="A190" s="1042"/>
      <c r="B190" s="1042"/>
      <c r="C190" s="267"/>
      <c r="D190" s="1043"/>
      <c r="E190" s="268"/>
      <c r="F190" s="267"/>
      <c r="G190" s="23"/>
    </row>
    <row r="191" spans="1:7" ht="16.5" customHeight="1">
      <c r="A191" s="1042"/>
      <c r="B191" s="1042"/>
      <c r="C191" s="267"/>
      <c r="D191" s="1043"/>
      <c r="E191" s="268"/>
      <c r="F191" s="267"/>
      <c r="G191" s="23"/>
    </row>
    <row r="192" spans="1:7" ht="16.5" customHeight="1">
      <c r="A192" s="1042"/>
      <c r="B192" s="1042"/>
      <c r="C192" s="267"/>
      <c r="D192" s="1043"/>
      <c r="E192" s="268"/>
      <c r="F192" s="267"/>
      <c r="G192" s="23"/>
    </row>
    <row r="193" spans="1:7" ht="16.5" customHeight="1">
      <c r="A193" s="1042"/>
      <c r="B193" s="1042"/>
      <c r="C193" s="267"/>
      <c r="D193" s="1043"/>
      <c r="E193" s="268"/>
      <c r="F193" s="267"/>
      <c r="G193" s="23"/>
    </row>
    <row r="194" spans="1:7" ht="16.5" customHeight="1">
      <c r="A194" s="1042"/>
      <c r="B194" s="1042"/>
      <c r="C194" s="267"/>
      <c r="D194" s="1043"/>
      <c r="E194" s="268"/>
      <c r="F194" s="267"/>
      <c r="G194" s="23"/>
    </row>
    <row r="195" spans="1:7" ht="16.5" customHeight="1">
      <c r="A195" s="1042"/>
      <c r="B195" s="1042"/>
      <c r="C195" s="267"/>
      <c r="D195" s="1043"/>
      <c r="E195" s="268"/>
      <c r="F195" s="267"/>
      <c r="G195" s="23"/>
    </row>
    <row r="196" spans="1:7" ht="16.5" customHeight="1">
      <c r="A196" s="1042"/>
      <c r="B196" s="1042"/>
      <c r="C196" s="267"/>
      <c r="D196" s="1043"/>
      <c r="E196" s="268"/>
      <c r="F196" s="267"/>
      <c r="G196" s="23"/>
    </row>
    <row r="197" spans="1:7" ht="16.5" customHeight="1">
      <c r="A197" s="1042"/>
      <c r="B197" s="1042"/>
      <c r="C197" s="267"/>
      <c r="D197" s="1043"/>
      <c r="E197" s="268"/>
      <c r="F197" s="267"/>
      <c r="G197" s="23"/>
    </row>
    <row r="198" spans="1:7" ht="16.5" customHeight="1">
      <c r="A198" s="1042"/>
      <c r="B198" s="1042"/>
      <c r="C198" s="267"/>
      <c r="D198" s="1043"/>
      <c r="E198" s="268"/>
      <c r="F198" s="267"/>
      <c r="G198" s="23"/>
    </row>
    <row r="199" spans="1:7" ht="16.5" customHeight="1">
      <c r="A199" s="1042"/>
      <c r="B199" s="1042"/>
      <c r="C199" s="267"/>
      <c r="D199" s="1043"/>
      <c r="E199" s="268"/>
      <c r="F199" s="267"/>
      <c r="G199" s="23"/>
    </row>
    <row r="200" spans="1:7" ht="16.5" customHeight="1">
      <c r="A200" s="1042"/>
      <c r="B200" s="1042"/>
      <c r="C200" s="267"/>
      <c r="D200" s="1043"/>
      <c r="E200" s="268"/>
      <c r="F200" s="267"/>
      <c r="G200" s="23"/>
    </row>
    <row r="201" spans="1:7" ht="16.5" customHeight="1">
      <c r="A201" s="1042"/>
      <c r="B201" s="1042"/>
      <c r="C201" s="267"/>
      <c r="D201" s="1043"/>
      <c r="E201" s="268"/>
      <c r="F201" s="267"/>
      <c r="G201" s="23"/>
    </row>
    <row r="202" spans="1:7" ht="16.5" customHeight="1">
      <c r="A202" s="1042"/>
      <c r="B202" s="1042"/>
      <c r="C202" s="267"/>
      <c r="D202" s="1043"/>
      <c r="E202" s="268"/>
      <c r="F202" s="267"/>
      <c r="G202" s="23"/>
    </row>
    <row r="203" spans="1:7" ht="16.5" customHeight="1">
      <c r="A203" s="1042"/>
      <c r="B203" s="1042"/>
      <c r="C203" s="267"/>
      <c r="D203" s="1043"/>
      <c r="E203" s="268"/>
      <c r="F203" s="267"/>
      <c r="G203" s="23"/>
    </row>
    <row r="204" spans="1:7" ht="16.5" customHeight="1">
      <c r="A204" s="1042"/>
      <c r="B204" s="1042"/>
      <c r="C204" s="267"/>
      <c r="D204" s="1043"/>
      <c r="E204" s="268"/>
      <c r="F204" s="267"/>
      <c r="G204" s="23"/>
    </row>
    <row r="205" spans="1:7" ht="16.5" customHeight="1">
      <c r="A205" s="1042"/>
      <c r="B205" s="1042"/>
      <c r="C205" s="267"/>
      <c r="D205" s="1043"/>
      <c r="E205" s="268"/>
      <c r="F205" s="267"/>
      <c r="G205" s="23"/>
    </row>
    <row r="206" spans="1:7" ht="16.5" customHeight="1">
      <c r="A206" s="1042"/>
      <c r="B206" s="1042"/>
      <c r="C206" s="267"/>
      <c r="D206" s="1043"/>
      <c r="E206" s="268"/>
      <c r="F206" s="267"/>
      <c r="G206" s="23"/>
    </row>
    <row r="207" spans="1:7" ht="16.5" customHeight="1">
      <c r="A207" s="1042"/>
      <c r="B207" s="1042"/>
      <c r="C207" s="267"/>
      <c r="D207" s="1043"/>
      <c r="E207" s="268"/>
      <c r="F207" s="267"/>
      <c r="G207" s="23"/>
    </row>
    <row r="208" spans="1:7" ht="16.5" customHeight="1">
      <c r="A208" s="1042"/>
      <c r="B208" s="1042"/>
      <c r="C208" s="267"/>
      <c r="D208" s="1043"/>
      <c r="E208" s="268"/>
      <c r="F208" s="267"/>
      <c r="G208" s="23"/>
    </row>
    <row r="209" spans="1:7" ht="16.5" customHeight="1">
      <c r="A209" s="1042"/>
      <c r="B209" s="1042"/>
      <c r="C209" s="267"/>
      <c r="D209" s="1043"/>
      <c r="E209" s="268"/>
      <c r="F209" s="267"/>
      <c r="G209" s="23"/>
    </row>
    <row r="210" spans="1:7" ht="16.5" customHeight="1">
      <c r="A210" s="1042"/>
      <c r="B210" s="1042"/>
      <c r="C210" s="267"/>
      <c r="D210" s="1043"/>
      <c r="E210" s="268"/>
      <c r="F210" s="267"/>
      <c r="G210" s="23"/>
    </row>
    <row r="211" spans="1:7" ht="16.5" customHeight="1">
      <c r="A211" s="1042"/>
      <c r="B211" s="1042"/>
      <c r="C211" s="267"/>
      <c r="D211" s="1043"/>
      <c r="E211" s="268"/>
      <c r="F211" s="267"/>
      <c r="G211" s="23"/>
    </row>
    <row r="212" spans="1:7" ht="16.5" customHeight="1">
      <c r="A212" s="1042"/>
      <c r="B212" s="1042"/>
      <c r="C212" s="267"/>
      <c r="D212" s="1043"/>
      <c r="E212" s="268"/>
      <c r="F212" s="267"/>
      <c r="G212" s="23"/>
    </row>
    <row r="213" spans="1:7" ht="16.5" customHeight="1">
      <c r="A213" s="1042"/>
      <c r="B213" s="1042"/>
      <c r="C213" s="267"/>
      <c r="D213" s="1043"/>
      <c r="E213" s="268"/>
      <c r="F213" s="267"/>
      <c r="G213" s="23"/>
    </row>
    <row r="214" spans="1:7" ht="16.5" customHeight="1">
      <c r="A214" s="1042"/>
      <c r="B214" s="1042"/>
      <c r="C214" s="267"/>
      <c r="D214" s="1043"/>
      <c r="E214" s="268"/>
      <c r="F214" s="267"/>
      <c r="G214" s="23"/>
    </row>
    <row r="215" spans="1:7" ht="16.5" customHeight="1">
      <c r="A215" s="1042"/>
      <c r="B215" s="1042"/>
      <c r="C215" s="267"/>
      <c r="D215" s="1043"/>
      <c r="E215" s="268"/>
      <c r="F215" s="267"/>
      <c r="G215" s="23"/>
    </row>
    <row r="216" spans="1:7" ht="16.5" customHeight="1">
      <c r="A216" s="1042"/>
      <c r="B216" s="1042"/>
      <c r="C216" s="267"/>
      <c r="D216" s="1043"/>
      <c r="E216" s="268"/>
      <c r="F216" s="267"/>
      <c r="G216" s="23"/>
    </row>
    <row r="217" spans="1:7" ht="16.5" customHeight="1">
      <c r="A217" s="1042"/>
      <c r="B217" s="1042"/>
      <c r="C217" s="267"/>
      <c r="D217" s="1043"/>
      <c r="E217" s="268"/>
      <c r="F217" s="267"/>
      <c r="G217" s="23"/>
    </row>
    <row r="218" spans="1:7" ht="16.5" customHeight="1">
      <c r="A218" s="1042"/>
      <c r="B218" s="1042"/>
      <c r="C218" s="267"/>
      <c r="D218" s="1043"/>
      <c r="E218" s="268"/>
      <c r="F218" s="267"/>
      <c r="G218" s="23"/>
    </row>
    <row r="219" spans="1:7" ht="16.5" customHeight="1">
      <c r="A219" s="1042"/>
      <c r="B219" s="1042"/>
      <c r="C219" s="267"/>
      <c r="D219" s="1043"/>
      <c r="E219" s="268"/>
      <c r="F219" s="267"/>
      <c r="G219" s="23"/>
    </row>
    <row r="220" spans="1:7" ht="16.5" customHeight="1">
      <c r="A220" s="1042"/>
      <c r="B220" s="1042"/>
      <c r="C220" s="267"/>
      <c r="D220" s="1043"/>
      <c r="E220" s="268"/>
      <c r="F220" s="267"/>
      <c r="G220" s="23"/>
    </row>
    <row r="221" spans="1:7" ht="16.5" customHeight="1">
      <c r="A221" s="1042"/>
      <c r="B221" s="1042"/>
      <c r="C221" s="267"/>
      <c r="D221" s="1043"/>
      <c r="E221" s="268"/>
      <c r="F221" s="267"/>
      <c r="G221" s="23"/>
    </row>
    <row r="222" spans="1:7" ht="16.5" customHeight="1">
      <c r="A222" s="1042"/>
      <c r="B222" s="1042"/>
      <c r="C222" s="267"/>
      <c r="D222" s="1043"/>
      <c r="E222" s="268"/>
      <c r="F222" s="267"/>
      <c r="G222" s="23"/>
    </row>
    <row r="223" spans="1:7" ht="16.5" customHeight="1">
      <c r="A223" s="1042"/>
      <c r="B223" s="1042"/>
      <c r="C223" s="267"/>
      <c r="D223" s="1043"/>
      <c r="E223" s="268"/>
      <c r="F223" s="267"/>
      <c r="G223" s="23"/>
    </row>
    <row r="224" spans="1:7" ht="16.5" customHeight="1">
      <c r="A224" s="1042"/>
      <c r="B224" s="1042"/>
      <c r="C224" s="267"/>
      <c r="D224" s="1043"/>
      <c r="E224" s="268"/>
      <c r="F224" s="267"/>
      <c r="G224" s="23"/>
    </row>
    <row r="225" spans="1:7" ht="16.5" customHeight="1">
      <c r="A225" s="1042"/>
      <c r="B225" s="1042"/>
      <c r="C225" s="267"/>
      <c r="D225" s="1043"/>
      <c r="E225" s="268"/>
      <c r="F225" s="267"/>
      <c r="G225" s="23"/>
    </row>
    <row r="226" spans="1:7" ht="16.5" customHeight="1">
      <c r="A226" s="1042"/>
      <c r="B226" s="1042"/>
      <c r="C226" s="267"/>
      <c r="D226" s="1043"/>
      <c r="E226" s="268"/>
      <c r="F226" s="267"/>
      <c r="G226" s="23"/>
    </row>
    <row r="227" spans="1:7" ht="16.5" customHeight="1">
      <c r="A227" s="1042"/>
      <c r="B227" s="1042"/>
      <c r="C227" s="267"/>
      <c r="D227" s="1043"/>
      <c r="E227" s="268"/>
      <c r="F227" s="267"/>
      <c r="G227" s="23"/>
    </row>
    <row r="228" spans="1:7" ht="16.5" customHeight="1">
      <c r="A228" s="1042"/>
      <c r="B228" s="1042"/>
      <c r="C228" s="267"/>
      <c r="D228" s="1043"/>
      <c r="E228" s="268"/>
      <c r="F228" s="267"/>
      <c r="G228" s="23"/>
    </row>
    <row r="229" spans="1:7" ht="16.5" customHeight="1">
      <c r="A229" s="1042"/>
      <c r="B229" s="1042"/>
      <c r="C229" s="267"/>
      <c r="D229" s="1043"/>
      <c r="E229" s="268"/>
      <c r="F229" s="267"/>
      <c r="G229" s="23"/>
    </row>
    <row r="230" spans="1:7" ht="16.5" customHeight="1">
      <c r="A230" s="1042"/>
      <c r="B230" s="1042"/>
      <c r="C230" s="267"/>
      <c r="D230" s="1043"/>
      <c r="E230" s="268"/>
      <c r="F230" s="267"/>
      <c r="G230" s="23"/>
    </row>
    <row r="231" spans="1:7" ht="16.5" customHeight="1">
      <c r="A231" s="1042"/>
      <c r="B231" s="1042"/>
      <c r="C231" s="267"/>
      <c r="D231" s="1043"/>
      <c r="E231" s="268"/>
      <c r="F231" s="267"/>
      <c r="G231" s="23"/>
    </row>
    <row r="232" spans="1:7" ht="16.5" customHeight="1">
      <c r="A232" s="1042"/>
      <c r="B232" s="1042"/>
      <c r="C232" s="267"/>
      <c r="D232" s="1043"/>
      <c r="E232" s="268"/>
      <c r="F232" s="267"/>
      <c r="G232" s="23"/>
    </row>
    <row r="233" spans="1:7" ht="16.5" customHeight="1">
      <c r="A233" s="1042"/>
      <c r="B233" s="1042"/>
      <c r="C233" s="267"/>
      <c r="D233" s="1043"/>
      <c r="E233" s="268"/>
      <c r="F233" s="267"/>
      <c r="G233" s="23"/>
    </row>
    <row r="234" spans="1:7" ht="16.5" customHeight="1">
      <c r="A234" s="1042"/>
      <c r="B234" s="1042"/>
      <c r="C234" s="267"/>
      <c r="D234" s="1043"/>
      <c r="E234" s="268"/>
      <c r="F234" s="267"/>
      <c r="G234" s="23"/>
    </row>
    <row r="235" spans="1:7" ht="16.5" customHeight="1">
      <c r="A235" s="1042"/>
      <c r="B235" s="1042"/>
      <c r="C235" s="267"/>
      <c r="D235" s="1043"/>
      <c r="E235" s="268"/>
      <c r="F235" s="267"/>
      <c r="G235" s="23"/>
    </row>
    <row r="236" spans="1:7" ht="16.5" customHeight="1">
      <c r="A236" s="1042"/>
      <c r="B236" s="1042"/>
      <c r="C236" s="267"/>
      <c r="D236" s="1043"/>
      <c r="E236" s="268"/>
      <c r="F236" s="267"/>
      <c r="G236" s="23"/>
    </row>
    <row r="237" spans="1:7" ht="16.5" customHeight="1">
      <c r="A237" s="1042"/>
      <c r="B237" s="1042"/>
      <c r="C237" s="267"/>
      <c r="D237" s="1043"/>
      <c r="E237" s="268"/>
      <c r="F237" s="267"/>
      <c r="G237" s="23"/>
    </row>
    <row r="238" spans="1:7" ht="16.5" customHeight="1">
      <c r="A238" s="1042"/>
      <c r="B238" s="1042"/>
      <c r="C238" s="267"/>
      <c r="D238" s="1043"/>
      <c r="E238" s="268"/>
      <c r="F238" s="267"/>
      <c r="G238" s="23"/>
    </row>
    <row r="239" spans="1:7" ht="16.5" customHeight="1">
      <c r="A239" s="1042"/>
      <c r="B239" s="1042"/>
      <c r="C239" s="267"/>
      <c r="D239" s="1043"/>
      <c r="E239" s="268"/>
      <c r="F239" s="267"/>
      <c r="G239" s="23"/>
    </row>
    <row r="240" spans="1:7" ht="16.5" customHeight="1">
      <c r="A240" s="1042"/>
      <c r="B240" s="1042"/>
      <c r="C240" s="267"/>
      <c r="D240" s="1043"/>
      <c r="E240" s="268"/>
      <c r="F240" s="267"/>
      <c r="G240" s="23"/>
    </row>
    <row r="241" spans="1:7" ht="16.5" customHeight="1">
      <c r="A241" s="1042"/>
      <c r="B241" s="1042"/>
      <c r="C241" s="267"/>
      <c r="D241" s="1043"/>
      <c r="E241" s="268"/>
      <c r="F241" s="267"/>
      <c r="G241" s="23"/>
    </row>
    <row r="242" spans="1:7" ht="16.5" customHeight="1">
      <c r="A242" s="1042"/>
      <c r="B242" s="1042"/>
      <c r="C242" s="267"/>
      <c r="D242" s="1043"/>
      <c r="E242" s="268"/>
      <c r="F242" s="267"/>
      <c r="G242" s="23"/>
    </row>
    <row r="243" spans="1:7" ht="16.5" customHeight="1">
      <c r="A243" s="1042"/>
      <c r="B243" s="1042"/>
      <c r="C243" s="267"/>
      <c r="D243" s="1043"/>
      <c r="E243" s="268"/>
      <c r="F243" s="267"/>
      <c r="G243" s="23"/>
    </row>
    <row r="244" spans="1:7" ht="16.5" customHeight="1">
      <c r="A244" s="1042"/>
      <c r="B244" s="1042"/>
      <c r="C244" s="267"/>
      <c r="D244" s="1043"/>
      <c r="E244" s="268"/>
      <c r="F244" s="267"/>
      <c r="G244" s="23"/>
    </row>
    <row r="245" spans="1:7" ht="16.5" customHeight="1">
      <c r="A245" s="1042"/>
      <c r="B245" s="1042"/>
      <c r="C245" s="267"/>
      <c r="D245" s="1043"/>
      <c r="E245" s="268"/>
      <c r="F245" s="267"/>
      <c r="G245" s="23"/>
    </row>
    <row r="246" spans="1:7" ht="16.5" customHeight="1">
      <c r="A246" s="1042"/>
      <c r="B246" s="1042"/>
      <c r="C246" s="267"/>
      <c r="D246" s="1043"/>
      <c r="E246" s="268"/>
      <c r="F246" s="267"/>
      <c r="G246" s="23"/>
    </row>
    <row r="247" spans="1:7" ht="16.5" customHeight="1">
      <c r="A247" s="1042"/>
      <c r="B247" s="1042"/>
      <c r="C247" s="267"/>
      <c r="D247" s="1043"/>
      <c r="E247" s="268"/>
      <c r="F247" s="267"/>
      <c r="G247" s="23"/>
    </row>
    <row r="248" spans="1:7" ht="16.5" customHeight="1">
      <c r="A248" s="1042"/>
      <c r="B248" s="1042"/>
      <c r="C248" s="267"/>
      <c r="D248" s="1043"/>
      <c r="E248" s="268"/>
      <c r="F248" s="267"/>
      <c r="G248" s="23"/>
    </row>
    <row r="249" spans="1:7" ht="16.5" customHeight="1">
      <c r="A249" s="1042"/>
      <c r="B249" s="1042"/>
      <c r="C249" s="267"/>
      <c r="D249" s="1043"/>
      <c r="E249" s="268"/>
      <c r="F249" s="267"/>
      <c r="G249" s="23"/>
    </row>
    <row r="250" spans="1:7" ht="16.5" customHeight="1">
      <c r="A250" s="1042"/>
      <c r="B250" s="1042"/>
      <c r="C250" s="267"/>
      <c r="D250" s="1043"/>
      <c r="E250" s="268"/>
      <c r="F250" s="267"/>
      <c r="G250" s="23"/>
    </row>
    <row r="251" spans="1:7" ht="16.5" customHeight="1">
      <c r="A251" s="1042"/>
      <c r="B251" s="1042"/>
      <c r="C251" s="267"/>
      <c r="D251" s="1043"/>
      <c r="E251" s="268"/>
      <c r="F251" s="267"/>
      <c r="G251" s="23"/>
    </row>
    <row r="252" spans="1:7" ht="16.5" customHeight="1">
      <c r="A252" s="1042"/>
      <c r="B252" s="1042"/>
      <c r="C252" s="267"/>
      <c r="D252" s="1043"/>
      <c r="E252" s="268"/>
      <c r="F252" s="267"/>
      <c r="G252" s="23"/>
    </row>
    <row r="253" spans="1:7" ht="16.5" customHeight="1">
      <c r="A253" s="1042"/>
      <c r="B253" s="1042"/>
      <c r="C253" s="267"/>
      <c r="D253" s="1043"/>
      <c r="E253" s="268"/>
      <c r="F253" s="267"/>
      <c r="G253" s="23"/>
    </row>
    <row r="254" spans="1:7" ht="16.5" customHeight="1">
      <c r="A254" s="1042"/>
      <c r="B254" s="1042"/>
      <c r="C254" s="267"/>
      <c r="D254" s="1043"/>
      <c r="E254" s="268"/>
      <c r="F254" s="267"/>
      <c r="G254" s="23"/>
    </row>
    <row r="255" spans="1:7" ht="16.5" customHeight="1">
      <c r="A255" s="1042"/>
      <c r="B255" s="1042"/>
      <c r="C255" s="267"/>
      <c r="D255" s="1043"/>
      <c r="E255" s="268"/>
      <c r="F255" s="267"/>
      <c r="G255" s="23"/>
    </row>
    <row r="256" spans="1:7" ht="16.5" customHeight="1">
      <c r="A256" s="1042"/>
      <c r="B256" s="1042"/>
      <c r="C256" s="267"/>
      <c r="D256" s="1043"/>
      <c r="E256" s="268"/>
      <c r="F256" s="267"/>
      <c r="G256" s="23"/>
    </row>
    <row r="257" spans="1:7" ht="16.5" customHeight="1">
      <c r="A257" s="1042"/>
      <c r="B257" s="1042"/>
      <c r="C257" s="267"/>
      <c r="D257" s="1043"/>
      <c r="E257" s="268"/>
      <c r="F257" s="267"/>
      <c r="G257" s="23"/>
    </row>
    <row r="258" spans="1:7" ht="16.5" customHeight="1">
      <c r="A258" s="1042"/>
      <c r="B258" s="1042"/>
      <c r="C258" s="267"/>
      <c r="D258" s="1043"/>
      <c r="E258" s="268"/>
      <c r="F258" s="267"/>
      <c r="G258" s="23"/>
    </row>
    <row r="259" spans="1:7" ht="16.5" customHeight="1">
      <c r="A259" s="1042"/>
      <c r="B259" s="1042"/>
      <c r="C259" s="267"/>
      <c r="D259" s="1043"/>
      <c r="E259" s="268"/>
      <c r="F259" s="267"/>
      <c r="G259" s="23"/>
    </row>
    <row r="260" spans="1:7" ht="16.5" customHeight="1">
      <c r="A260" s="1042"/>
      <c r="B260" s="1042"/>
      <c r="C260" s="267"/>
      <c r="D260" s="1043"/>
      <c r="E260" s="268"/>
      <c r="F260" s="267"/>
      <c r="G260" s="23"/>
    </row>
    <row r="261" spans="1:7" ht="16.5" customHeight="1">
      <c r="A261" s="1042"/>
      <c r="B261" s="1042"/>
      <c r="C261" s="267"/>
      <c r="D261" s="1043"/>
      <c r="E261" s="268"/>
      <c r="F261" s="267"/>
      <c r="G261" s="23"/>
    </row>
    <row r="262" spans="1:7" ht="16.5" customHeight="1">
      <c r="A262" s="1042"/>
      <c r="B262" s="1042"/>
      <c r="C262" s="267"/>
      <c r="D262" s="1043"/>
      <c r="E262" s="268"/>
      <c r="F262" s="267"/>
      <c r="G262" s="23"/>
    </row>
    <row r="263" spans="1:7" ht="16.5" customHeight="1">
      <c r="A263" s="1042"/>
      <c r="B263" s="1042"/>
      <c r="C263" s="267"/>
      <c r="D263" s="1043"/>
      <c r="E263" s="268"/>
      <c r="F263" s="267"/>
      <c r="G263" s="23"/>
    </row>
    <row r="264" spans="1:7" ht="16.5" customHeight="1">
      <c r="A264" s="1042"/>
      <c r="B264" s="1042"/>
      <c r="C264" s="267"/>
      <c r="D264" s="1043"/>
      <c r="E264" s="268"/>
      <c r="F264" s="267"/>
      <c r="G264" s="23"/>
    </row>
    <row r="265" spans="1:7" ht="16.5" customHeight="1">
      <c r="A265" s="1042"/>
      <c r="B265" s="1042"/>
      <c r="C265" s="267"/>
      <c r="D265" s="1043"/>
      <c r="E265" s="268"/>
      <c r="F265" s="267"/>
      <c r="G265" s="23"/>
    </row>
    <row r="266" spans="1:7" ht="16.5" customHeight="1">
      <c r="A266" s="1042"/>
      <c r="B266" s="1042"/>
      <c r="C266" s="267"/>
      <c r="D266" s="1043"/>
      <c r="E266" s="268"/>
      <c r="F266" s="267"/>
      <c r="G266" s="23"/>
    </row>
    <row r="267" spans="1:7" ht="16.5" customHeight="1">
      <c r="A267" s="1042"/>
      <c r="B267" s="1042"/>
      <c r="C267" s="267"/>
      <c r="D267" s="1043"/>
      <c r="E267" s="268"/>
      <c r="F267" s="267"/>
      <c r="G267" s="23"/>
    </row>
    <row r="268" spans="1:7" ht="16.5" customHeight="1">
      <c r="A268" s="1042"/>
      <c r="B268" s="1042"/>
      <c r="C268" s="267"/>
      <c r="D268" s="1043"/>
      <c r="E268" s="268"/>
      <c r="F268" s="267"/>
      <c r="G268" s="23"/>
    </row>
    <row r="269" spans="1:7" ht="16.5" customHeight="1">
      <c r="A269" s="1042"/>
      <c r="B269" s="1042"/>
      <c r="C269" s="267"/>
      <c r="D269" s="1043"/>
      <c r="E269" s="268"/>
      <c r="F269" s="267"/>
      <c r="G269" s="23"/>
    </row>
    <row r="270" spans="1:7" ht="16.5" customHeight="1">
      <c r="A270" s="1042"/>
      <c r="B270" s="1042"/>
      <c r="C270" s="267"/>
      <c r="D270" s="1043"/>
      <c r="E270" s="268"/>
      <c r="F270" s="267"/>
      <c r="G270" s="23"/>
    </row>
    <row r="271" spans="1:7" ht="16.5" customHeight="1">
      <c r="A271" s="1042"/>
      <c r="B271" s="1042"/>
      <c r="C271" s="267"/>
      <c r="D271" s="1043"/>
      <c r="E271" s="268"/>
      <c r="F271" s="267"/>
      <c r="G271" s="23"/>
    </row>
    <row r="272" spans="1:7" ht="16.5" customHeight="1">
      <c r="A272" s="1042"/>
      <c r="B272" s="1042"/>
      <c r="C272" s="267"/>
      <c r="D272" s="1043"/>
      <c r="E272" s="268"/>
      <c r="F272" s="267"/>
      <c r="G272" s="23"/>
    </row>
    <row r="273" spans="1:7" ht="16.5" customHeight="1">
      <c r="A273" s="1042"/>
      <c r="B273" s="1042"/>
      <c r="C273" s="267"/>
      <c r="D273" s="1043"/>
      <c r="E273" s="268"/>
      <c r="F273" s="267"/>
      <c r="G273" s="23"/>
    </row>
    <row r="274" spans="1:7" ht="16.5" customHeight="1">
      <c r="A274" s="1042"/>
      <c r="B274" s="1042"/>
      <c r="C274" s="267"/>
      <c r="D274" s="1043"/>
      <c r="E274" s="268"/>
      <c r="F274" s="267"/>
      <c r="G274" s="23"/>
    </row>
    <row r="275" spans="1:7" ht="16.5" customHeight="1">
      <c r="A275" s="1042"/>
      <c r="B275" s="1042"/>
      <c r="C275" s="267"/>
      <c r="D275" s="1043"/>
      <c r="E275" s="268"/>
      <c r="F275" s="267"/>
      <c r="G275" s="23"/>
    </row>
    <row r="276" spans="1:7" ht="16.5" customHeight="1">
      <c r="A276" s="1042"/>
      <c r="B276" s="1042"/>
      <c r="C276" s="267"/>
      <c r="D276" s="1043"/>
      <c r="E276" s="268"/>
      <c r="F276" s="267"/>
      <c r="G276" s="23"/>
    </row>
    <row r="277" spans="1:7" ht="16.5" customHeight="1">
      <c r="A277" s="1042"/>
      <c r="B277" s="1042"/>
      <c r="C277" s="267"/>
      <c r="D277" s="1043"/>
      <c r="E277" s="268"/>
      <c r="F277" s="267"/>
      <c r="G277" s="23"/>
    </row>
    <row r="278" spans="1:7" ht="16.5" customHeight="1">
      <c r="A278" s="1042"/>
      <c r="B278" s="1042"/>
      <c r="C278" s="267"/>
      <c r="D278" s="1043"/>
      <c r="E278" s="268"/>
      <c r="F278" s="267"/>
      <c r="G278" s="23"/>
    </row>
    <row r="279" spans="1:7" ht="16.5" customHeight="1">
      <c r="A279" s="1042"/>
      <c r="B279" s="1042"/>
      <c r="C279" s="267"/>
      <c r="D279" s="1043"/>
      <c r="E279" s="268"/>
      <c r="F279" s="267"/>
      <c r="G279" s="23"/>
    </row>
    <row r="280" spans="1:7" ht="16.5" customHeight="1">
      <c r="A280" s="1042"/>
      <c r="B280" s="1042"/>
      <c r="C280" s="267"/>
      <c r="D280" s="1043"/>
      <c r="E280" s="268"/>
      <c r="F280" s="267"/>
      <c r="G280" s="23"/>
    </row>
    <row r="281" spans="1:7" ht="16.5" customHeight="1">
      <c r="A281" s="1042"/>
      <c r="B281" s="1042"/>
      <c r="C281" s="267"/>
      <c r="D281" s="1043"/>
      <c r="E281" s="268"/>
      <c r="F281" s="267"/>
      <c r="G281" s="23"/>
    </row>
    <row r="282" spans="1:7" ht="16.5" customHeight="1">
      <c r="A282" s="1042"/>
      <c r="B282" s="1042"/>
      <c r="C282" s="267"/>
      <c r="D282" s="1043"/>
      <c r="E282" s="268"/>
      <c r="F282" s="267"/>
      <c r="G282" s="23"/>
    </row>
    <row r="283" spans="1:7" ht="16.5" customHeight="1">
      <c r="A283" s="1042"/>
      <c r="B283" s="1042"/>
      <c r="C283" s="267"/>
      <c r="D283" s="1043"/>
      <c r="E283" s="268"/>
      <c r="F283" s="267"/>
      <c r="G283" s="23"/>
    </row>
    <row r="284" spans="1:7" ht="16.5" customHeight="1">
      <c r="A284" s="1042"/>
      <c r="B284" s="1042"/>
      <c r="C284" s="267"/>
      <c r="D284" s="1043"/>
      <c r="E284" s="268"/>
      <c r="F284" s="267"/>
      <c r="G284" s="23"/>
    </row>
    <row r="285" spans="1:7" ht="16.5" customHeight="1">
      <c r="A285" s="1042"/>
      <c r="B285" s="1042"/>
      <c r="C285" s="267"/>
      <c r="D285" s="1043"/>
      <c r="E285" s="268"/>
      <c r="F285" s="267"/>
      <c r="G285" s="23"/>
    </row>
    <row r="286" spans="1:7" ht="16.5" customHeight="1">
      <c r="A286" s="1042"/>
      <c r="B286" s="1042"/>
      <c r="C286" s="267"/>
      <c r="D286" s="1043"/>
      <c r="E286" s="268"/>
      <c r="F286" s="267"/>
      <c r="G286" s="23"/>
    </row>
    <row r="287" spans="1:7" ht="16.5" customHeight="1">
      <c r="A287" s="1042"/>
      <c r="B287" s="1042"/>
      <c r="C287" s="267"/>
      <c r="D287" s="1043"/>
      <c r="E287" s="268"/>
      <c r="F287" s="267"/>
      <c r="G287" s="23"/>
    </row>
    <row r="288" spans="1:7" ht="16.5" customHeight="1">
      <c r="A288" s="1042"/>
      <c r="B288" s="1042"/>
      <c r="C288" s="267"/>
      <c r="D288" s="1043"/>
      <c r="E288" s="268"/>
      <c r="F288" s="267"/>
      <c r="G288" s="23"/>
    </row>
    <row r="289" spans="1:7" ht="16.5" customHeight="1">
      <c r="A289" s="1042"/>
      <c r="B289" s="1042"/>
      <c r="C289" s="267"/>
      <c r="D289" s="1043"/>
      <c r="E289" s="268"/>
      <c r="F289" s="267"/>
      <c r="G289" s="23"/>
    </row>
    <row r="290" spans="1:7" ht="16.5" customHeight="1">
      <c r="A290" s="1042"/>
      <c r="B290" s="1042"/>
      <c r="C290" s="267"/>
      <c r="D290" s="1043"/>
      <c r="E290" s="268"/>
      <c r="F290" s="267"/>
      <c r="G290" s="23"/>
    </row>
    <row r="291" spans="1:7" ht="16.5" customHeight="1">
      <c r="A291" s="1042"/>
      <c r="B291" s="1042"/>
      <c r="C291" s="267"/>
      <c r="D291" s="1043"/>
      <c r="E291" s="268"/>
      <c r="F291" s="267"/>
      <c r="G291" s="23"/>
    </row>
    <row r="292" spans="1:7" ht="16.5" customHeight="1">
      <c r="A292" s="1042"/>
      <c r="B292" s="1042"/>
      <c r="C292" s="267"/>
      <c r="D292" s="1043"/>
      <c r="E292" s="268"/>
      <c r="F292" s="267"/>
      <c r="G292" s="23"/>
    </row>
    <row r="293" spans="1:7" ht="16.5" customHeight="1">
      <c r="A293" s="1042"/>
      <c r="B293" s="1042"/>
      <c r="C293" s="267"/>
      <c r="D293" s="1043"/>
      <c r="E293" s="268"/>
      <c r="F293" s="267"/>
      <c r="G293" s="23"/>
    </row>
    <row r="294" spans="1:7" ht="16.5" customHeight="1">
      <c r="A294" s="1042"/>
      <c r="B294" s="1042"/>
      <c r="C294" s="267"/>
      <c r="D294" s="1043"/>
      <c r="E294" s="268"/>
      <c r="F294" s="267"/>
      <c r="G294" s="23"/>
    </row>
    <row r="295" spans="1:7" ht="16.5" customHeight="1">
      <c r="A295" s="1042"/>
      <c r="B295" s="1042"/>
      <c r="C295" s="267"/>
      <c r="D295" s="1043"/>
      <c r="E295" s="268"/>
      <c r="F295" s="267"/>
      <c r="G295" s="23"/>
    </row>
    <row r="296" spans="1:7" ht="16.5" customHeight="1">
      <c r="A296" s="1042"/>
      <c r="B296" s="1042"/>
      <c r="C296" s="267"/>
      <c r="D296" s="1043"/>
      <c r="E296" s="268"/>
      <c r="F296" s="267"/>
      <c r="G296" s="23"/>
    </row>
    <row r="297" spans="1:7" ht="16.5" customHeight="1">
      <c r="A297" s="1042"/>
      <c r="B297" s="1042"/>
      <c r="C297" s="267"/>
      <c r="D297" s="1043"/>
      <c r="E297" s="268"/>
      <c r="F297" s="267"/>
      <c r="G297" s="23"/>
    </row>
    <row r="298" spans="1:7" ht="16.5" customHeight="1">
      <c r="A298" s="1042"/>
      <c r="B298" s="1042"/>
      <c r="C298" s="267"/>
      <c r="D298" s="1043"/>
      <c r="E298" s="268"/>
      <c r="F298" s="267"/>
      <c r="G298" s="23"/>
    </row>
    <row r="299" spans="1:7" ht="16.5" customHeight="1">
      <c r="A299" s="1042"/>
      <c r="B299" s="1042"/>
      <c r="C299" s="267"/>
      <c r="D299" s="1043"/>
      <c r="E299" s="268"/>
      <c r="F299" s="267"/>
      <c r="G299" s="23"/>
    </row>
    <row r="300" spans="1:7" ht="16.5" customHeight="1">
      <c r="A300" s="1042"/>
      <c r="B300" s="1042"/>
      <c r="C300" s="267"/>
      <c r="D300" s="1043"/>
      <c r="E300" s="268"/>
      <c r="F300" s="267"/>
      <c r="G300" s="23"/>
    </row>
    <row r="301" spans="1:7" ht="16.5" customHeight="1">
      <c r="A301" s="1042"/>
      <c r="B301" s="1042"/>
      <c r="C301" s="267"/>
      <c r="D301" s="1043"/>
      <c r="E301" s="268"/>
      <c r="F301" s="267"/>
      <c r="G301" s="23"/>
    </row>
    <row r="302" spans="1:7" ht="16.5" customHeight="1">
      <c r="A302" s="1042"/>
      <c r="B302" s="1042"/>
      <c r="C302" s="267"/>
      <c r="D302" s="1043"/>
      <c r="E302" s="268"/>
      <c r="F302" s="267"/>
      <c r="G302" s="23"/>
    </row>
    <row r="303" spans="1:7" ht="16.5" customHeight="1">
      <c r="A303" s="1042"/>
      <c r="B303" s="1042"/>
      <c r="C303" s="267"/>
      <c r="D303" s="1043"/>
      <c r="E303" s="268"/>
      <c r="F303" s="267"/>
      <c r="G303" s="23"/>
    </row>
    <row r="304" spans="1:7" ht="16.5" customHeight="1">
      <c r="A304" s="1042"/>
      <c r="B304" s="1042"/>
      <c r="C304" s="267"/>
      <c r="D304" s="1043"/>
      <c r="E304" s="268"/>
      <c r="F304" s="267"/>
      <c r="G304" s="23"/>
    </row>
    <row r="305" spans="1:7" ht="16.5" customHeight="1">
      <c r="A305" s="1042"/>
      <c r="B305" s="1042"/>
      <c r="C305" s="267"/>
      <c r="D305" s="1043"/>
      <c r="E305" s="268"/>
      <c r="F305" s="267"/>
      <c r="G305" s="23"/>
    </row>
    <row r="306" spans="1:7" ht="16.5" customHeight="1">
      <c r="A306" s="1042"/>
      <c r="B306" s="1042"/>
      <c r="C306" s="267"/>
      <c r="D306" s="1043"/>
      <c r="E306" s="268"/>
      <c r="F306" s="267"/>
      <c r="G306" s="23"/>
    </row>
    <row r="307" spans="1:7" ht="16.5" customHeight="1">
      <c r="A307" s="1042"/>
      <c r="B307" s="1042"/>
      <c r="C307" s="267"/>
      <c r="D307" s="1043"/>
      <c r="E307" s="268"/>
      <c r="F307" s="267"/>
      <c r="G307" s="23"/>
    </row>
    <row r="308" spans="1:7" ht="16.5" customHeight="1">
      <c r="A308" s="1042"/>
      <c r="B308" s="1042"/>
      <c r="C308" s="267"/>
      <c r="D308" s="1043"/>
      <c r="E308" s="268"/>
      <c r="F308" s="267"/>
      <c r="G308" s="23"/>
    </row>
    <row r="309" spans="1:7" ht="16.5" customHeight="1">
      <c r="A309" s="1042"/>
      <c r="B309" s="1042"/>
      <c r="C309" s="267"/>
      <c r="D309" s="1043"/>
      <c r="E309" s="268"/>
      <c r="F309" s="267"/>
      <c r="G309" s="23"/>
    </row>
    <row r="310" spans="1:7" ht="16.5" customHeight="1">
      <c r="A310" s="1042"/>
      <c r="B310" s="1042"/>
      <c r="C310" s="267"/>
      <c r="D310" s="1043"/>
      <c r="E310" s="268"/>
      <c r="F310" s="267"/>
      <c r="G310" s="23"/>
    </row>
    <row r="311" spans="1:7" ht="16.5" customHeight="1">
      <c r="A311" s="1042"/>
      <c r="B311" s="1042"/>
      <c r="C311" s="267"/>
      <c r="D311" s="1043"/>
      <c r="E311" s="268"/>
      <c r="F311" s="267"/>
      <c r="G311" s="23"/>
    </row>
    <row r="312" spans="1:7" ht="16.5" customHeight="1">
      <c r="A312" s="1042"/>
      <c r="B312" s="1042"/>
      <c r="C312" s="267"/>
      <c r="D312" s="1043"/>
      <c r="E312" s="268"/>
      <c r="F312" s="267"/>
      <c r="G312" s="23"/>
    </row>
    <row r="313" spans="1:7" ht="16.5" customHeight="1">
      <c r="A313" s="1042"/>
      <c r="B313" s="1042"/>
      <c r="C313" s="267"/>
      <c r="D313" s="1043"/>
      <c r="E313" s="268"/>
      <c r="F313" s="267"/>
      <c r="G313" s="23"/>
    </row>
    <row r="314" spans="1:7" ht="16.5" customHeight="1">
      <c r="A314" s="1042"/>
      <c r="B314" s="1042"/>
      <c r="C314" s="267"/>
      <c r="D314" s="1043"/>
      <c r="E314" s="268"/>
      <c r="F314" s="267"/>
      <c r="G314" s="23"/>
    </row>
    <row r="315" spans="1:7" ht="16.5" customHeight="1">
      <c r="A315" s="1042"/>
      <c r="B315" s="1042"/>
      <c r="C315" s="267"/>
      <c r="D315" s="1043"/>
      <c r="E315" s="268"/>
      <c r="F315" s="267"/>
      <c r="G315" s="23"/>
    </row>
    <row r="316" spans="1:7" ht="16.5" customHeight="1">
      <c r="A316" s="1042"/>
      <c r="B316" s="1042"/>
      <c r="C316" s="267"/>
      <c r="D316" s="1043"/>
      <c r="E316" s="268"/>
      <c r="F316" s="267"/>
      <c r="G316" s="23"/>
    </row>
    <row r="317" spans="1:7" ht="16.5" customHeight="1">
      <c r="A317" s="1042"/>
      <c r="B317" s="1042"/>
      <c r="C317" s="267"/>
      <c r="D317" s="1043"/>
      <c r="E317" s="268"/>
      <c r="F317" s="267"/>
      <c r="G317" s="23"/>
    </row>
    <row r="318" spans="1:7" ht="16.5" customHeight="1">
      <c r="A318" s="1042"/>
      <c r="B318" s="1042"/>
      <c r="C318" s="267"/>
      <c r="D318" s="1043"/>
      <c r="E318" s="268"/>
      <c r="F318" s="267"/>
      <c r="G318" s="23"/>
    </row>
    <row r="319" spans="1:7" ht="16.5" customHeight="1">
      <c r="A319" s="1042"/>
      <c r="B319" s="1042"/>
      <c r="C319" s="267"/>
      <c r="D319" s="1043"/>
      <c r="E319" s="268"/>
      <c r="F319" s="267"/>
      <c r="G319" s="23"/>
    </row>
    <row r="320" spans="1:7" ht="16.5" customHeight="1">
      <c r="A320" s="1042"/>
      <c r="B320" s="1042"/>
      <c r="C320" s="267"/>
      <c r="D320" s="1043"/>
      <c r="E320" s="268"/>
      <c r="F320" s="267"/>
      <c r="G320" s="23"/>
    </row>
    <row r="321" spans="1:7" ht="16.5" customHeight="1">
      <c r="A321" s="1042"/>
      <c r="B321" s="1042"/>
      <c r="C321" s="267"/>
      <c r="D321" s="1043"/>
      <c r="E321" s="268"/>
      <c r="F321" s="267"/>
      <c r="G321" s="23"/>
    </row>
    <row r="322" spans="1:7" ht="16.5" customHeight="1">
      <c r="A322" s="1042"/>
      <c r="B322" s="1042"/>
      <c r="C322" s="267"/>
      <c r="D322" s="1043"/>
      <c r="E322" s="268"/>
      <c r="F322" s="267"/>
      <c r="G322" s="23"/>
    </row>
    <row r="323" spans="1:7" ht="16.5" customHeight="1">
      <c r="A323" s="1042"/>
      <c r="B323" s="1042"/>
      <c r="C323" s="267"/>
      <c r="D323" s="1043"/>
      <c r="E323" s="268"/>
      <c r="F323" s="267"/>
      <c r="G323" s="23"/>
    </row>
    <row r="324" spans="1:7" ht="16.5" customHeight="1">
      <c r="A324" s="1042"/>
      <c r="B324" s="1042"/>
      <c r="C324" s="267"/>
      <c r="D324" s="1043"/>
      <c r="E324" s="268"/>
      <c r="F324" s="267"/>
      <c r="G324" s="23"/>
    </row>
    <row r="325" spans="1:7" ht="16.5" customHeight="1">
      <c r="A325" s="1042"/>
      <c r="B325" s="1042"/>
      <c r="C325" s="267"/>
      <c r="D325" s="1043"/>
      <c r="E325" s="268"/>
      <c r="F325" s="267"/>
      <c r="G325" s="23"/>
    </row>
    <row r="326" spans="1:7" ht="16.5" customHeight="1">
      <c r="A326" s="1042"/>
      <c r="B326" s="1042"/>
      <c r="C326" s="267"/>
      <c r="D326" s="1043"/>
      <c r="E326" s="268"/>
      <c r="F326" s="267"/>
      <c r="G326" s="23"/>
    </row>
    <row r="327" spans="1:7" ht="16.5" customHeight="1">
      <c r="A327" s="1042"/>
      <c r="B327" s="1042"/>
      <c r="C327" s="267"/>
      <c r="D327" s="1043"/>
      <c r="E327" s="268"/>
      <c r="F327" s="267"/>
      <c r="G327" s="23"/>
    </row>
    <row r="328" spans="1:7" ht="16.5" customHeight="1">
      <c r="A328" s="1042"/>
      <c r="B328" s="1042"/>
      <c r="C328" s="267"/>
      <c r="D328" s="1043"/>
      <c r="E328" s="268"/>
      <c r="F328" s="267"/>
      <c r="G328" s="23"/>
    </row>
    <row r="329" spans="1:7" ht="16.5" customHeight="1">
      <c r="A329" s="1042"/>
      <c r="B329" s="1042"/>
      <c r="C329" s="267"/>
      <c r="D329" s="1043"/>
      <c r="E329" s="268"/>
      <c r="F329" s="267"/>
      <c r="G329" s="23"/>
    </row>
    <row r="330" spans="1:7" ht="12.75">
      <c r="A330" s="11"/>
      <c r="B330" s="11"/>
      <c r="C330" s="11"/>
      <c r="D330" s="11"/>
      <c r="E330" s="11"/>
      <c r="F330" s="11"/>
      <c r="G330" s="11"/>
    </row>
    <row r="331" spans="3:6" ht="12.75">
      <c r="C331" s="11"/>
      <c r="D331" s="11"/>
      <c r="E331" s="11"/>
      <c r="F331" s="11"/>
    </row>
    <row r="332" spans="2:4" ht="12.75">
      <c r="B332" s="1036">
        <v>10</v>
      </c>
      <c r="C332" s="1036">
        <v>31</v>
      </c>
      <c r="D332" s="1036"/>
    </row>
    <row r="333" spans="2:6" ht="12.75">
      <c r="B333" s="1036">
        <f>B332+1</f>
        <v>11</v>
      </c>
      <c r="C333" s="1036">
        <v>30</v>
      </c>
      <c r="D333" s="1036"/>
      <c r="F333" s="11"/>
    </row>
    <row r="334" spans="2:4" ht="12.75">
      <c r="B334" s="1036">
        <f>B333+1</f>
        <v>12</v>
      </c>
      <c r="C334" s="1036">
        <v>31</v>
      </c>
      <c r="D334" s="1036"/>
    </row>
    <row r="335" spans="1:4" ht="15">
      <c r="A335" s="205"/>
      <c r="B335" s="1038">
        <v>1</v>
      </c>
      <c r="C335" s="1036">
        <v>31</v>
      </c>
      <c r="D335" s="1036"/>
    </row>
    <row r="336" spans="1:4" ht="12.75">
      <c r="A336" s="28"/>
      <c r="B336" s="1036">
        <f aca="true" t="shared" si="0" ref="B336:B343">B335+1</f>
        <v>2</v>
      </c>
      <c r="C336" s="1036">
        <v>28</v>
      </c>
      <c r="D336" s="1036"/>
    </row>
    <row r="337" spans="1:4" ht="12.75">
      <c r="A337" s="28"/>
      <c r="B337" s="1036">
        <f t="shared" si="0"/>
        <v>3</v>
      </c>
      <c r="C337" s="1036">
        <v>31</v>
      </c>
      <c r="D337" s="1036"/>
    </row>
    <row r="338" spans="1:4" ht="15">
      <c r="A338" s="19"/>
      <c r="B338" s="1036">
        <f t="shared" si="0"/>
        <v>4</v>
      </c>
      <c r="C338" s="1036">
        <v>30</v>
      </c>
      <c r="D338" s="1036"/>
    </row>
    <row r="339" spans="1:4" ht="15">
      <c r="A339" s="19"/>
      <c r="B339" s="1036">
        <f t="shared" si="0"/>
        <v>5</v>
      </c>
      <c r="C339" s="1036">
        <v>31</v>
      </c>
      <c r="D339" s="1036"/>
    </row>
    <row r="340" spans="1:4" ht="15">
      <c r="A340" s="19"/>
      <c r="B340" s="1036">
        <f t="shared" si="0"/>
        <v>6</v>
      </c>
      <c r="C340" s="1036">
        <v>30</v>
      </c>
      <c r="D340" s="1036"/>
    </row>
    <row r="341" spans="1:4" ht="15">
      <c r="A341" s="19"/>
      <c r="B341" s="1036">
        <f t="shared" si="0"/>
        <v>7</v>
      </c>
      <c r="C341" s="1036">
        <v>31</v>
      </c>
      <c r="D341" s="1036"/>
    </row>
    <row r="342" spans="1:4" ht="15">
      <c r="A342" s="19"/>
      <c r="B342" s="1036">
        <f t="shared" si="0"/>
        <v>8</v>
      </c>
      <c r="C342" s="1036">
        <v>31</v>
      </c>
      <c r="D342" s="1036"/>
    </row>
    <row r="343" spans="1:4" ht="15">
      <c r="A343" s="19"/>
      <c r="B343" s="1036">
        <f t="shared" si="0"/>
        <v>9</v>
      </c>
      <c r="C343" s="1036">
        <v>30</v>
      </c>
      <c r="D343" s="1036"/>
    </row>
    <row r="344" spans="1:4" ht="15">
      <c r="A344" s="19"/>
      <c r="B344" s="1039"/>
      <c r="C344" s="1036">
        <f>SUM(C332:C343)</f>
        <v>365</v>
      </c>
      <c r="D344" s="1036"/>
    </row>
    <row r="345" spans="1:4" ht="12.75">
      <c r="A345" s="23"/>
      <c r="B345" s="1040"/>
      <c r="C345" s="1036"/>
      <c r="D345" s="1036"/>
    </row>
    <row r="346" spans="1:6" ht="15">
      <c r="A346" s="19"/>
      <c r="B346" s="1039"/>
      <c r="C346" s="1036"/>
      <c r="D346" s="1036"/>
      <c r="E346" s="12"/>
      <c r="F346" s="12"/>
    </row>
    <row r="347" spans="2:6" ht="12.75">
      <c r="B347" s="1036"/>
      <c r="C347" s="1041"/>
      <c r="D347" s="1041"/>
      <c r="E347" s="12"/>
      <c r="F347" s="12"/>
    </row>
    <row r="348" spans="3:6" ht="12.75">
      <c r="C348" s="12"/>
      <c r="D348" s="12"/>
      <c r="E348" s="12"/>
      <c r="F348" s="12"/>
    </row>
    <row r="349" spans="3:6" ht="12.75">
      <c r="C349" s="12"/>
      <c r="D349" s="12"/>
      <c r="E349" s="12"/>
      <c r="F349" s="12"/>
    </row>
    <row r="350" spans="3:6" ht="12.75">
      <c r="C350" s="12"/>
      <c r="D350" s="12"/>
      <c r="E350" s="12"/>
      <c r="F350" s="12"/>
    </row>
    <row r="351" spans="3:6" ht="12.75">
      <c r="C351" s="12"/>
      <c r="D351" s="12"/>
      <c r="E351" s="12"/>
      <c r="F351" s="12"/>
    </row>
    <row r="352" spans="3:6" ht="12.75">
      <c r="C352" s="12"/>
      <c r="D352" s="12"/>
      <c r="E352" s="12"/>
      <c r="F352" s="12"/>
    </row>
    <row r="353" spans="3:6" ht="12.75">
      <c r="C353" s="12"/>
      <c r="D353" s="12"/>
      <c r="E353" s="12"/>
      <c r="F353" s="12"/>
    </row>
    <row r="354" spans="3:6" ht="12.75">
      <c r="C354" s="12"/>
      <c r="D354" s="12"/>
      <c r="E354" s="12"/>
      <c r="F354" s="12"/>
    </row>
    <row r="355" spans="3:6" ht="12.75">
      <c r="C355" s="12"/>
      <c r="D355" s="12"/>
      <c r="E355" s="12"/>
      <c r="F355" s="12"/>
    </row>
    <row r="356" spans="3:6" ht="12.75">
      <c r="C356" s="12"/>
      <c r="D356" s="12"/>
      <c r="E356" s="12"/>
      <c r="F356" s="12"/>
    </row>
    <row r="357" spans="3:6" ht="12.75">
      <c r="C357" s="12"/>
      <c r="D357" s="12"/>
      <c r="E357" s="12"/>
      <c r="F357" s="12"/>
    </row>
    <row r="358" spans="3:6" ht="12.75">
      <c r="C358" s="12"/>
      <c r="D358" s="12"/>
      <c r="E358" s="12"/>
      <c r="F358" s="12"/>
    </row>
    <row r="359" spans="3:6" ht="12.75">
      <c r="C359" s="12"/>
      <c r="D359" s="12"/>
      <c r="E359" s="12"/>
      <c r="F359" s="12"/>
    </row>
    <row r="360" spans="3:6" ht="12.75">
      <c r="C360" s="12"/>
      <c r="D360" s="12"/>
      <c r="E360" s="12"/>
      <c r="F360" s="12"/>
    </row>
    <row r="361" spans="3:6" ht="12.75">
      <c r="C361" s="12"/>
      <c r="D361" s="12"/>
      <c r="E361" s="12"/>
      <c r="F361" s="12"/>
    </row>
    <row r="362" spans="3:6" ht="12.75">
      <c r="C362" s="12"/>
      <c r="D362" s="12"/>
      <c r="E362" s="12"/>
      <c r="F362" s="12"/>
    </row>
    <row r="363" spans="3:6" ht="12.75">
      <c r="C363" s="12"/>
      <c r="D363" s="12"/>
      <c r="E363" s="12"/>
      <c r="F363" s="12"/>
    </row>
    <row r="364" spans="3:6" ht="12.75">
      <c r="C364" s="12"/>
      <c r="D364" s="12"/>
      <c r="E364" s="12"/>
      <c r="F364" s="12"/>
    </row>
    <row r="365" spans="3:6" ht="12.75">
      <c r="C365" s="12"/>
      <c r="D365" s="12"/>
      <c r="E365" s="12"/>
      <c r="F365" s="12"/>
    </row>
    <row r="366" spans="3:6" ht="12.75">
      <c r="C366" s="12"/>
      <c r="D366" s="12"/>
      <c r="E366" s="12"/>
      <c r="F366" s="12"/>
    </row>
    <row r="367" spans="3:6" ht="12.75">
      <c r="C367" s="12"/>
      <c r="D367" s="12"/>
      <c r="E367" s="12"/>
      <c r="F367" s="12"/>
    </row>
    <row r="368" spans="3:6" ht="12.75">
      <c r="C368" s="12"/>
      <c r="D368" s="12"/>
      <c r="E368" s="12"/>
      <c r="F368" s="12"/>
    </row>
    <row r="369" spans="3:6" ht="12.75">
      <c r="C369" s="12"/>
      <c r="D369" s="12"/>
      <c r="E369" s="12"/>
      <c r="F369" s="12"/>
    </row>
    <row r="370" spans="3:6" ht="12.75">
      <c r="C370" s="12"/>
      <c r="D370" s="12"/>
      <c r="E370" s="12"/>
      <c r="F370" s="12"/>
    </row>
    <row r="371" spans="3:6" ht="12.75">
      <c r="C371" s="12"/>
      <c r="D371" s="12"/>
      <c r="E371" s="12"/>
      <c r="F371" s="12"/>
    </row>
    <row r="372" spans="3:6" ht="12.75">
      <c r="C372" s="12"/>
      <c r="D372" s="12"/>
      <c r="E372" s="12"/>
      <c r="F372" s="12"/>
    </row>
    <row r="373" spans="3:6" ht="12.75">
      <c r="C373" s="12"/>
      <c r="D373" s="12"/>
      <c r="E373" s="12"/>
      <c r="F373" s="12"/>
    </row>
    <row r="374" spans="3:6" ht="12.75">
      <c r="C374" s="12"/>
      <c r="D374" s="12"/>
      <c r="E374" s="12"/>
      <c r="F374" s="12"/>
    </row>
    <row r="375" spans="3:6" ht="12.75">
      <c r="C375" s="12"/>
      <c r="D375" s="12"/>
      <c r="E375" s="12"/>
      <c r="F375" s="12"/>
    </row>
    <row r="376" spans="3:6" ht="12.75">
      <c r="C376" s="12"/>
      <c r="D376" s="12"/>
      <c r="E376" s="12"/>
      <c r="F376" s="12"/>
    </row>
    <row r="377" spans="3:6" ht="12.75">
      <c r="C377" s="12"/>
      <c r="D377" s="12"/>
      <c r="E377" s="12"/>
      <c r="F377" s="12"/>
    </row>
    <row r="378" spans="3:6" ht="12.75">
      <c r="C378" s="12"/>
      <c r="D378" s="12"/>
      <c r="E378" s="12"/>
      <c r="F378" s="12"/>
    </row>
    <row r="379" spans="3:6" ht="12.75">
      <c r="C379" s="12"/>
      <c r="D379" s="12"/>
      <c r="E379" s="12"/>
      <c r="F379" s="12"/>
    </row>
    <row r="380" spans="3:6" ht="12.75">
      <c r="C380" s="12"/>
      <c r="D380" s="12"/>
      <c r="E380" s="12"/>
      <c r="F380" s="12"/>
    </row>
    <row r="381" spans="3:6" ht="12.75">
      <c r="C381" s="12"/>
      <c r="D381" s="12"/>
      <c r="E381" s="12"/>
      <c r="F381" s="12"/>
    </row>
    <row r="382" spans="3:6" ht="12.75">
      <c r="C382" s="12"/>
      <c r="D382" s="12"/>
      <c r="E382" s="12"/>
      <c r="F382" s="12"/>
    </row>
    <row r="383" spans="3:6" ht="12.75">
      <c r="C383" s="12"/>
      <c r="D383" s="12"/>
      <c r="E383" s="12"/>
      <c r="F383" s="12"/>
    </row>
    <row r="384" spans="3:6" ht="12.75">
      <c r="C384" s="12"/>
      <c r="D384" s="12"/>
      <c r="E384" s="12"/>
      <c r="F384" s="12"/>
    </row>
    <row r="385" spans="3:6" ht="12.75">
      <c r="C385" s="12"/>
      <c r="D385" s="12"/>
      <c r="E385" s="12"/>
      <c r="F385" s="12"/>
    </row>
    <row r="386" spans="3:6" ht="12.75">
      <c r="C386" s="12"/>
      <c r="D386" s="12"/>
      <c r="E386" s="12"/>
      <c r="F386" s="12"/>
    </row>
    <row r="387" spans="3:6" ht="12.75">
      <c r="C387" s="12"/>
      <c r="D387" s="12"/>
      <c r="E387" s="12"/>
      <c r="F387" s="12"/>
    </row>
    <row r="388" spans="3:6" ht="12.75">
      <c r="C388" s="12"/>
      <c r="D388" s="12"/>
      <c r="E388" s="12"/>
      <c r="F388" s="12"/>
    </row>
    <row r="389" spans="3:6" ht="12.75">
      <c r="C389" s="12"/>
      <c r="D389" s="12"/>
      <c r="E389" s="12"/>
      <c r="F389" s="12"/>
    </row>
  </sheetData>
  <sheetProtection/>
  <mergeCells count="21">
    <mergeCell ref="A64:B64"/>
    <mergeCell ref="A65:B65"/>
    <mergeCell ref="A52:B52"/>
    <mergeCell ref="A63:B63"/>
    <mergeCell ref="A14:B14"/>
    <mergeCell ref="A38:B38"/>
    <mergeCell ref="A43:B43"/>
    <mergeCell ref="A44:B44"/>
    <mergeCell ref="A42:B42"/>
    <mergeCell ref="A1:F1"/>
    <mergeCell ref="G6:H6"/>
    <mergeCell ref="A7:B7"/>
    <mergeCell ref="C4:E4"/>
    <mergeCell ref="A8:B8"/>
    <mergeCell ref="A46:B46"/>
    <mergeCell ref="A9:B9"/>
    <mergeCell ref="D5:E5"/>
    <mergeCell ref="C6:E6"/>
    <mergeCell ref="C7:E7"/>
    <mergeCell ref="C8:E8"/>
    <mergeCell ref="A2:F2"/>
  </mergeCells>
  <printOptions headings="1" horizontalCentered="1"/>
  <pageMargins left="0.25" right="0.25" top="0.45" bottom="0.46" header="0.24" footer="0.46"/>
  <pageSetup fitToHeight="1" fitToWidth="1" horizontalDpi="360" verticalDpi="360" orientation="portrait" scale="64" r:id="rId1"/>
  <headerFooter alignWithMargins="0">
    <oddHeader>&amp;LPage &amp;P of &amp;N&amp;C
&amp;RPrinted Date:  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PageLayoutView="0" workbookViewId="0" topLeftCell="A1">
      <pane ySplit="8" topLeftCell="A9" activePane="bottomLeft" state="frozen"/>
      <selection pane="topLeft" activeCell="A18" sqref="A18:M18"/>
      <selection pane="bottomLeft" activeCell="A1" sqref="A1:H1"/>
    </sheetView>
  </sheetViews>
  <sheetFormatPr defaultColWidth="9.140625" defaultRowHeight="12.75"/>
  <cols>
    <col min="1" max="1" width="7.7109375" style="0" customWidth="1"/>
    <col min="2" max="2" width="24.28125" style="0" customWidth="1"/>
    <col min="3" max="3" width="12.8515625" style="0" customWidth="1"/>
    <col min="4" max="4" width="12.28125" style="0" customWidth="1"/>
    <col min="5" max="5" width="13.7109375" style="0" customWidth="1"/>
    <col min="6" max="6" width="9.00390625" style="0" customWidth="1"/>
    <col min="7" max="7" width="11.00390625" style="0" customWidth="1"/>
    <col min="8" max="8" width="10.140625" style="0" customWidth="1"/>
    <col min="9" max="9" width="0.13671875" style="0" hidden="1" customWidth="1"/>
  </cols>
  <sheetData>
    <row r="1" spans="1:9" ht="33">
      <c r="A1" s="1141" t="s">
        <v>9</v>
      </c>
      <c r="B1" s="1142"/>
      <c r="C1" s="1142"/>
      <c r="D1" s="1142"/>
      <c r="E1" s="1142"/>
      <c r="F1" s="1142"/>
      <c r="G1" s="1142"/>
      <c r="H1" s="1143"/>
      <c r="I1" s="16"/>
    </row>
    <row r="2" spans="1:9" ht="27.75" customHeight="1" thickBot="1">
      <c r="A2" s="1144" t="s">
        <v>173</v>
      </c>
      <c r="B2" s="1145"/>
      <c r="C2" s="1145"/>
      <c r="D2" s="1145"/>
      <c r="E2" s="1145"/>
      <c r="F2" s="1146"/>
      <c r="G2" s="1146"/>
      <c r="H2" s="1147"/>
      <c r="I2" s="15"/>
    </row>
    <row r="3" spans="1:9" ht="13.5" thickBot="1">
      <c r="A3" s="1148" t="str">
        <f>'ISD Summary'!A3&amp;" "&amp;'ISD Summary'!B3</f>
        <v>IHS Area Office: 0</v>
      </c>
      <c r="B3" s="1149"/>
      <c r="C3" s="1150"/>
      <c r="D3" s="273"/>
      <c r="E3" s="86"/>
      <c r="F3" s="188"/>
      <c r="G3" s="220" t="str">
        <f>'IT, Dir, Startup and Pre-Award'!I4</f>
        <v>HQ ISD #:</v>
      </c>
      <c r="H3" s="516" t="str">
        <f>'IT, Dir, Startup and Pre-Award'!J4</f>
        <v>10-_____</v>
      </c>
      <c r="I3" s="16"/>
    </row>
    <row r="4" spans="1:9" ht="13.5" thickBot="1">
      <c r="A4" s="1148" t="str">
        <f>'Tribal Request'!A7:B7</f>
        <v>Tribe/Contractor:  </v>
      </c>
      <c r="B4" s="1149"/>
      <c r="C4" s="1150"/>
      <c r="D4" s="273"/>
      <c r="E4" s="220"/>
      <c r="F4" s="188"/>
      <c r="G4" s="220" t="str">
        <f>'IT, Dir, Startup and Pre-Award'!I5</f>
        <v>PFSA Start Date:</v>
      </c>
      <c r="H4" s="419">
        <f>'IT, Dir, Startup and Pre-Award'!J5</f>
        <v>0</v>
      </c>
      <c r="I4" s="13"/>
    </row>
    <row r="5" spans="1:9" ht="13.5" thickBot="1">
      <c r="A5" s="1148" t="str">
        <f>'ISD Summary'!A8&amp;" "&amp;'ISD Summary'!C9</f>
        <v>Program:   </v>
      </c>
      <c r="B5" s="1149"/>
      <c r="C5" s="1150"/>
      <c r="D5" s="273"/>
      <c r="E5" s="220"/>
      <c r="F5" s="188"/>
      <c r="G5" s="220" t="str">
        <f>'IT, Dir, Startup and Pre-Award'!I6</f>
        <v>Award Performance Period Beginning Date:</v>
      </c>
      <c r="H5" s="419">
        <f>'IT, Dir, Startup and Pre-Award'!J6</f>
        <v>0</v>
      </c>
      <c r="I5" s="13"/>
    </row>
    <row r="6" spans="1:9" ht="13.5" thickBot="1">
      <c r="A6" s="1148" t="str">
        <f>'ISD Summary'!A9&amp;" "&amp;'ISD Summary'!C10</f>
        <v>Contract/Compact #:   </v>
      </c>
      <c r="B6" s="1149"/>
      <c r="C6" s="1150"/>
      <c r="D6" s="273"/>
      <c r="E6" s="275"/>
      <c r="F6" s="188"/>
      <c r="G6" s="220" t="str">
        <f>'IT, Dir, Startup and Pre-Award'!I7</f>
        <v>Award Performance Period  Ending Date:</v>
      </c>
      <c r="H6" s="419">
        <f>'IT, Dir, Startup and Pre-Award'!J7</f>
        <v>0</v>
      </c>
      <c r="I6" s="40"/>
    </row>
    <row r="7" spans="1:9" ht="13.5" thickBot="1">
      <c r="A7" s="1155" t="str">
        <f>"SSA:  "&amp;'Funding Summary'!A13</f>
        <v>SSA:  Alcohol</v>
      </c>
      <c r="B7" s="1156"/>
      <c r="C7" s="560">
        <f>'Funding Summary'!E13-C68</f>
        <v>0</v>
      </c>
      <c r="D7" s="65" t="s">
        <v>465</v>
      </c>
      <c r="E7" s="53"/>
      <c r="F7" s="622"/>
      <c r="G7" s="220"/>
      <c r="H7" s="656"/>
      <c r="I7" s="47"/>
    </row>
    <row r="8" spans="1:9" ht="69.75" customHeight="1" thickBot="1">
      <c r="A8" s="69" t="s">
        <v>73</v>
      </c>
      <c r="B8" s="315" t="s">
        <v>70</v>
      </c>
      <c r="C8" s="71" t="s">
        <v>74</v>
      </c>
      <c r="D8" s="655" t="s">
        <v>112</v>
      </c>
      <c r="E8" s="657" t="s">
        <v>168</v>
      </c>
      <c r="F8" s="1164" t="s">
        <v>81</v>
      </c>
      <c r="G8" s="1165"/>
      <c r="H8" s="1166"/>
      <c r="I8" s="42"/>
    </row>
    <row r="9" spans="1:9" ht="26.25" thickBot="1">
      <c r="A9" s="73" t="s">
        <v>36</v>
      </c>
      <c r="B9" s="74" t="s">
        <v>24</v>
      </c>
      <c r="C9" s="68"/>
      <c r="D9" s="130"/>
      <c r="E9" s="130"/>
      <c r="F9" s="130"/>
      <c r="G9" s="130"/>
      <c r="H9" s="131"/>
      <c r="I9" s="56"/>
    </row>
    <row r="10" spans="1:9" ht="26.25" thickBot="1">
      <c r="A10" s="132" t="s">
        <v>11</v>
      </c>
      <c r="B10" s="74" t="s">
        <v>243</v>
      </c>
      <c r="C10" s="133">
        <f>SUM(D10:E10)</f>
        <v>0</v>
      </c>
      <c r="D10" s="133">
        <f>D13-D11-D12</f>
        <v>0</v>
      </c>
      <c r="E10" s="135">
        <v>0</v>
      </c>
      <c r="F10" s="1138"/>
      <c r="G10" s="1136"/>
      <c r="H10" s="1137"/>
      <c r="I10" s="62"/>
    </row>
    <row r="11" spans="1:9" ht="26.25" thickBot="1">
      <c r="A11" s="132" t="s">
        <v>248</v>
      </c>
      <c r="B11" s="74" t="s">
        <v>249</v>
      </c>
      <c r="C11" s="133">
        <f>SUM(D11:E11)</f>
        <v>0</v>
      </c>
      <c r="D11" s="135">
        <v>0</v>
      </c>
      <c r="E11" s="135">
        <v>0</v>
      </c>
      <c r="F11" s="1138"/>
      <c r="G11" s="1160"/>
      <c r="H11" s="1161"/>
      <c r="I11" s="62"/>
    </row>
    <row r="12" spans="1:9" ht="26.25" thickBot="1">
      <c r="A12" s="132" t="s">
        <v>11</v>
      </c>
      <c r="B12" s="74" t="s">
        <v>244</v>
      </c>
      <c r="C12" s="133">
        <f>SUM(D12:E12)</f>
        <v>0</v>
      </c>
      <c r="D12" s="135">
        <v>0</v>
      </c>
      <c r="E12" s="135">
        <v>0</v>
      </c>
      <c r="F12" s="1138"/>
      <c r="G12" s="1136"/>
      <c r="H12" s="1137"/>
      <c r="I12" s="62"/>
    </row>
    <row r="13" spans="1:9" ht="13.5" thickBot="1">
      <c r="A13" s="137"/>
      <c r="B13" s="138" t="s">
        <v>12</v>
      </c>
      <c r="C13" s="133">
        <f>SUM(D13:E13)</f>
        <v>0</v>
      </c>
      <c r="D13" s="170">
        <v>0</v>
      </c>
      <c r="E13" s="140">
        <f>SUM(E10:E12)</f>
        <v>0</v>
      </c>
      <c r="F13" s="141"/>
      <c r="G13" s="142"/>
      <c r="H13" s="143"/>
      <c r="I13" s="57"/>
    </row>
    <row r="14" spans="1:9" ht="13.5" thickBot="1">
      <c r="A14" s="73" t="s">
        <v>37</v>
      </c>
      <c r="B14" s="75" t="s">
        <v>25</v>
      </c>
      <c r="C14" s="144"/>
      <c r="D14" s="146"/>
      <c r="E14" s="146"/>
      <c r="F14" s="147"/>
      <c r="G14" s="147"/>
      <c r="H14" s="148"/>
      <c r="I14" s="58"/>
    </row>
    <row r="15" spans="1:17" ht="51.75" thickBot="1">
      <c r="A15" s="132" t="s">
        <v>155</v>
      </c>
      <c r="B15" s="76" t="s">
        <v>30</v>
      </c>
      <c r="C15" s="133">
        <f aca="true" t="shared" si="0" ref="C15:C31">SUM(D15:E15)</f>
        <v>0</v>
      </c>
      <c r="D15" s="135">
        <v>0</v>
      </c>
      <c r="E15" s="149">
        <v>0</v>
      </c>
      <c r="F15" s="1133"/>
      <c r="G15" s="1136"/>
      <c r="H15" s="1137"/>
      <c r="I15" s="60"/>
      <c r="J15" s="2"/>
      <c r="K15" s="2"/>
      <c r="L15" s="2"/>
      <c r="M15" s="2"/>
      <c r="N15" s="2"/>
      <c r="O15" s="2"/>
      <c r="P15" s="2"/>
      <c r="Q15" s="2"/>
    </row>
    <row r="16" spans="1:17" ht="64.5" thickBot="1">
      <c r="A16" s="132" t="s">
        <v>15</v>
      </c>
      <c r="B16" s="76" t="s">
        <v>31</v>
      </c>
      <c r="C16" s="133">
        <f t="shared" si="0"/>
        <v>0</v>
      </c>
      <c r="D16" s="134">
        <v>0</v>
      </c>
      <c r="E16" s="149">
        <v>0</v>
      </c>
      <c r="F16" s="1133"/>
      <c r="G16" s="1136"/>
      <c r="H16" s="1137"/>
      <c r="I16" s="60"/>
      <c r="J16" s="2"/>
      <c r="K16" s="2"/>
      <c r="L16" s="2"/>
      <c r="M16" s="2"/>
      <c r="N16" s="2"/>
      <c r="O16" s="2"/>
      <c r="P16" s="2"/>
      <c r="Q16" s="2"/>
    </row>
    <row r="17" spans="1:17" ht="64.5" thickBot="1">
      <c r="A17" s="132" t="s">
        <v>14</v>
      </c>
      <c r="B17" s="76" t="s">
        <v>32</v>
      </c>
      <c r="C17" s="133">
        <f t="shared" si="0"/>
        <v>0</v>
      </c>
      <c r="D17" s="134">
        <v>0</v>
      </c>
      <c r="E17" s="149">
        <v>0</v>
      </c>
      <c r="F17" s="1133"/>
      <c r="G17" s="1136"/>
      <c r="H17" s="1137"/>
      <c r="I17" s="60"/>
      <c r="J17" s="2"/>
      <c r="K17" s="2"/>
      <c r="L17" s="2"/>
      <c r="M17" s="2"/>
      <c r="N17" s="2"/>
      <c r="O17" s="2"/>
      <c r="P17" s="2"/>
      <c r="Q17" s="2"/>
    </row>
    <row r="18" spans="1:9" ht="13.5" thickBot="1">
      <c r="A18" s="132"/>
      <c r="B18" s="150" t="s">
        <v>16</v>
      </c>
      <c r="C18" s="133">
        <f t="shared" si="0"/>
        <v>0</v>
      </c>
      <c r="D18" s="139">
        <f>SUM(D15:D17)</f>
        <v>0</v>
      </c>
      <c r="E18" s="151">
        <f>SUM(E15:E17)</f>
        <v>0</v>
      </c>
      <c r="F18" s="152"/>
      <c r="G18" s="153"/>
      <c r="H18" s="154"/>
      <c r="I18" s="58"/>
    </row>
    <row r="19" spans="1:13" ht="51.75" thickBot="1">
      <c r="A19" s="132" t="s">
        <v>156</v>
      </c>
      <c r="B19" s="76" t="s">
        <v>19</v>
      </c>
      <c r="C19" s="133">
        <f t="shared" si="0"/>
        <v>0</v>
      </c>
      <c r="D19" s="134">
        <v>0</v>
      </c>
      <c r="E19" s="134">
        <v>0</v>
      </c>
      <c r="F19" s="1133"/>
      <c r="G19" s="1136"/>
      <c r="H19" s="1137"/>
      <c r="I19" s="60"/>
      <c r="J19" s="2"/>
      <c r="K19" s="2"/>
      <c r="L19" s="2"/>
      <c r="M19" s="2"/>
    </row>
    <row r="20" spans="1:13" ht="51.75" thickBot="1">
      <c r="A20" s="150" t="s">
        <v>18</v>
      </c>
      <c r="B20" s="76" t="s">
        <v>17</v>
      </c>
      <c r="C20" s="133">
        <f t="shared" si="0"/>
        <v>0</v>
      </c>
      <c r="D20" s="134">
        <v>0</v>
      </c>
      <c r="E20" s="134">
        <v>0</v>
      </c>
      <c r="F20" s="1133"/>
      <c r="G20" s="1136"/>
      <c r="H20" s="1137"/>
      <c r="I20" s="60"/>
      <c r="J20" s="2"/>
      <c r="K20" s="2"/>
      <c r="L20" s="2"/>
      <c r="M20" s="2"/>
    </row>
    <row r="21" spans="1:13" ht="51.75" thickBot="1">
      <c r="A21" s="132" t="s">
        <v>20</v>
      </c>
      <c r="B21" s="76" t="s">
        <v>21</v>
      </c>
      <c r="C21" s="133">
        <f t="shared" si="0"/>
        <v>0</v>
      </c>
      <c r="D21" s="134">
        <v>0</v>
      </c>
      <c r="E21" s="134">
        <v>0</v>
      </c>
      <c r="F21" s="1133"/>
      <c r="G21" s="1136"/>
      <c r="H21" s="1137"/>
      <c r="I21" s="60"/>
      <c r="J21" s="2"/>
      <c r="K21" s="2"/>
      <c r="L21" s="2"/>
      <c r="M21" s="2"/>
    </row>
    <row r="22" spans="1:13" ht="51.75" thickBot="1">
      <c r="A22" s="132" t="s">
        <v>93</v>
      </c>
      <c r="B22" s="76" t="s">
        <v>95</v>
      </c>
      <c r="C22" s="133">
        <f t="shared" si="0"/>
        <v>0</v>
      </c>
      <c r="D22" s="134">
        <v>0</v>
      </c>
      <c r="E22" s="134">
        <v>0</v>
      </c>
      <c r="F22" s="1133"/>
      <c r="G22" s="1136"/>
      <c r="H22" s="1137"/>
      <c r="I22" s="60"/>
      <c r="J22" s="2"/>
      <c r="K22" s="2"/>
      <c r="L22" s="2"/>
      <c r="M22" s="2"/>
    </row>
    <row r="23" spans="1:13" ht="51.75" thickBot="1">
      <c r="A23" s="132" t="s">
        <v>94</v>
      </c>
      <c r="B23" s="76" t="s">
        <v>96</v>
      </c>
      <c r="C23" s="133">
        <f t="shared" si="0"/>
        <v>0</v>
      </c>
      <c r="D23" s="134">
        <v>0</v>
      </c>
      <c r="E23" s="134">
        <v>0</v>
      </c>
      <c r="F23" s="1133"/>
      <c r="G23" s="1136"/>
      <c r="H23" s="1137"/>
      <c r="I23" s="61"/>
      <c r="J23" s="2"/>
      <c r="K23" s="2"/>
      <c r="L23" s="2"/>
      <c r="M23" s="2"/>
    </row>
    <row r="24" spans="1:9" ht="13.5" thickBot="1">
      <c r="A24" s="73"/>
      <c r="B24" s="150" t="s">
        <v>22</v>
      </c>
      <c r="C24" s="133">
        <f t="shared" si="0"/>
        <v>0</v>
      </c>
      <c r="D24" s="139">
        <f>SUM(D19:D23)</f>
        <v>0</v>
      </c>
      <c r="E24" s="151">
        <f>SUM(E19:E23)</f>
        <v>0</v>
      </c>
      <c r="F24" s="152"/>
      <c r="G24" s="153"/>
      <c r="H24" s="154"/>
      <c r="I24" s="59"/>
    </row>
    <row r="25" spans="1:14" ht="51.75" thickBot="1">
      <c r="A25" s="132" t="s">
        <v>26</v>
      </c>
      <c r="B25" s="79" t="s">
        <v>27</v>
      </c>
      <c r="C25" s="133">
        <f t="shared" si="0"/>
        <v>0</v>
      </c>
      <c r="D25" s="134">
        <v>0</v>
      </c>
      <c r="E25" s="134">
        <v>0</v>
      </c>
      <c r="F25" s="1133"/>
      <c r="G25" s="1136"/>
      <c r="H25" s="1137"/>
      <c r="I25" s="60"/>
      <c r="J25" s="2"/>
      <c r="K25" s="2"/>
      <c r="L25" s="2"/>
      <c r="M25" s="2"/>
      <c r="N25" s="2"/>
    </row>
    <row r="26" spans="1:14" ht="64.5" thickBot="1">
      <c r="A26" s="132" t="s">
        <v>28</v>
      </c>
      <c r="B26" s="79" t="s">
        <v>29</v>
      </c>
      <c r="C26" s="133">
        <f t="shared" si="0"/>
        <v>0</v>
      </c>
      <c r="D26" s="134">
        <v>0</v>
      </c>
      <c r="E26" s="134">
        <v>0</v>
      </c>
      <c r="F26" s="1133"/>
      <c r="G26" s="1136"/>
      <c r="H26" s="1137"/>
      <c r="I26" s="60"/>
      <c r="J26" s="2"/>
      <c r="K26" s="2"/>
      <c r="L26" s="2"/>
      <c r="M26" s="2"/>
      <c r="N26" s="2"/>
    </row>
    <row r="27" spans="1:14" ht="64.5" thickBot="1">
      <c r="A27" s="132" t="s">
        <v>154</v>
      </c>
      <c r="B27" s="76" t="s">
        <v>23</v>
      </c>
      <c r="C27" s="133">
        <f t="shared" si="0"/>
        <v>0</v>
      </c>
      <c r="D27" s="134">
        <v>0</v>
      </c>
      <c r="E27" s="134">
        <v>0</v>
      </c>
      <c r="F27" s="1133"/>
      <c r="G27" s="1136"/>
      <c r="H27" s="1137"/>
      <c r="I27" s="61"/>
      <c r="J27" s="2"/>
      <c r="K27" s="2"/>
      <c r="L27" s="2"/>
      <c r="M27" s="2"/>
      <c r="N27" s="2"/>
    </row>
    <row r="28" spans="1:9" ht="51.75" thickBot="1">
      <c r="A28" s="132" t="s">
        <v>33</v>
      </c>
      <c r="B28" s="76" t="s">
        <v>34</v>
      </c>
      <c r="C28" s="133">
        <f t="shared" si="0"/>
        <v>0</v>
      </c>
      <c r="D28" s="134">
        <v>0</v>
      </c>
      <c r="E28" s="134">
        <v>0</v>
      </c>
      <c r="F28" s="1133"/>
      <c r="G28" s="1134"/>
      <c r="H28" s="1135"/>
      <c r="I28" s="51"/>
    </row>
    <row r="29" spans="1:9" ht="13.5" thickBot="1">
      <c r="A29" s="73"/>
      <c r="B29" s="150" t="s">
        <v>245</v>
      </c>
      <c r="C29" s="133">
        <f t="shared" si="0"/>
        <v>0</v>
      </c>
      <c r="D29" s="139">
        <f>SUM(D25:D28)</f>
        <v>0</v>
      </c>
      <c r="E29" s="139">
        <f>SUM(E25:E28)</f>
        <v>0</v>
      </c>
      <c r="F29" s="152"/>
      <c r="G29" s="153"/>
      <c r="H29" s="154"/>
      <c r="I29" s="51"/>
    </row>
    <row r="30" spans="1:9" ht="13.5" customHeight="1" thickBot="1">
      <c r="A30" s="132" t="s">
        <v>13</v>
      </c>
      <c r="B30" s="76" t="s">
        <v>35</v>
      </c>
      <c r="C30" s="133">
        <f t="shared" si="0"/>
        <v>0</v>
      </c>
      <c r="D30" s="168">
        <f>D31-(D29+D24+D18)</f>
        <v>0</v>
      </c>
      <c r="E30" s="135">
        <v>0</v>
      </c>
      <c r="F30" s="1133"/>
      <c r="G30" s="1136"/>
      <c r="H30" s="1137"/>
      <c r="I30" s="51"/>
    </row>
    <row r="31" spans="1:9" ht="13.5" thickBot="1">
      <c r="A31" s="156"/>
      <c r="B31" s="150" t="s">
        <v>38</v>
      </c>
      <c r="C31" s="133">
        <f t="shared" si="0"/>
        <v>0</v>
      </c>
      <c r="D31" s="155">
        <v>0</v>
      </c>
      <c r="E31" s="133">
        <f>E30+E29+E24+E18</f>
        <v>0</v>
      </c>
      <c r="F31" s="141"/>
      <c r="G31" s="142"/>
      <c r="H31" s="143"/>
      <c r="I31" s="57"/>
    </row>
    <row r="32" spans="1:9" ht="13.5" thickBot="1">
      <c r="A32" s="73" t="s">
        <v>39</v>
      </c>
      <c r="B32" s="76" t="s">
        <v>98</v>
      </c>
      <c r="C32" s="146"/>
      <c r="D32" s="146"/>
      <c r="E32" s="146"/>
      <c r="F32" s="147"/>
      <c r="G32" s="147"/>
      <c r="H32" s="148"/>
      <c r="I32" s="58"/>
    </row>
    <row r="33" spans="1:9" ht="179.25" thickBot="1">
      <c r="A33" s="132" t="s">
        <v>97</v>
      </c>
      <c r="B33" s="76" t="s">
        <v>105</v>
      </c>
      <c r="C33" s="133">
        <f aca="true" t="shared" si="1" ref="C33:C39">SUM(D33:E33)</f>
        <v>0</v>
      </c>
      <c r="D33" s="134">
        <v>0</v>
      </c>
      <c r="E33" s="134">
        <v>0</v>
      </c>
      <c r="F33" s="1133"/>
      <c r="G33" s="1136"/>
      <c r="H33" s="1137"/>
      <c r="I33" s="60"/>
    </row>
    <row r="34" spans="1:9" ht="40.5" customHeight="1" thickBot="1">
      <c r="A34" s="132" t="s">
        <v>99</v>
      </c>
      <c r="B34" s="76" t="s">
        <v>102</v>
      </c>
      <c r="C34" s="133">
        <f t="shared" si="1"/>
        <v>0</v>
      </c>
      <c r="D34" s="134">
        <v>0</v>
      </c>
      <c r="E34" s="134">
        <v>0</v>
      </c>
      <c r="F34" s="1138"/>
      <c r="G34" s="1136"/>
      <c r="H34" s="1137"/>
      <c r="I34" s="60"/>
    </row>
    <row r="35" spans="1:9" ht="13.5" thickBot="1">
      <c r="A35" s="132" t="s">
        <v>100</v>
      </c>
      <c r="B35" s="76" t="s">
        <v>103</v>
      </c>
      <c r="C35" s="133">
        <f t="shared" si="1"/>
        <v>0</v>
      </c>
      <c r="D35" s="134">
        <v>0</v>
      </c>
      <c r="E35" s="134">
        <v>0</v>
      </c>
      <c r="F35" s="1133"/>
      <c r="G35" s="1136"/>
      <c r="H35" s="1137"/>
      <c r="I35" s="60"/>
    </row>
    <row r="36" spans="1:9" ht="13.5" thickBot="1">
      <c r="A36" s="132" t="s">
        <v>101</v>
      </c>
      <c r="B36" s="76" t="s">
        <v>104</v>
      </c>
      <c r="C36" s="133">
        <f t="shared" si="1"/>
        <v>0</v>
      </c>
      <c r="D36" s="134">
        <v>0</v>
      </c>
      <c r="E36" s="134">
        <v>0</v>
      </c>
      <c r="F36" s="1133"/>
      <c r="G36" s="1136"/>
      <c r="H36" s="1137"/>
      <c r="I36" s="60"/>
    </row>
    <row r="37" spans="1:9" ht="13.5" thickBot="1">
      <c r="A37" s="132"/>
      <c r="B37" s="150" t="s">
        <v>106</v>
      </c>
      <c r="C37" s="133">
        <f t="shared" si="1"/>
        <v>0</v>
      </c>
      <c r="D37" s="133">
        <f>SUM(D33:D36)</f>
        <v>0</v>
      </c>
      <c r="E37" s="133">
        <f>SUM(E33:E36)</f>
        <v>0</v>
      </c>
      <c r="F37" s="158"/>
      <c r="G37" s="159"/>
      <c r="H37" s="160"/>
      <c r="I37" s="63"/>
    </row>
    <row r="38" spans="1:9" ht="13.5" thickBot="1">
      <c r="A38" s="132" t="s">
        <v>107</v>
      </c>
      <c r="B38" s="79" t="s">
        <v>108</v>
      </c>
      <c r="C38" s="133">
        <f t="shared" si="1"/>
        <v>0</v>
      </c>
      <c r="D38" s="139">
        <f>D39-SUM(D33:D36)</f>
        <v>0</v>
      </c>
      <c r="E38" s="134">
        <v>0</v>
      </c>
      <c r="F38" s="1133"/>
      <c r="G38" s="1136"/>
      <c r="H38" s="1137"/>
      <c r="I38" s="60"/>
    </row>
    <row r="39" spans="1:9" ht="13.5" thickBot="1">
      <c r="A39" s="161"/>
      <c r="B39" s="150" t="s">
        <v>109</v>
      </c>
      <c r="C39" s="133">
        <f t="shared" si="1"/>
        <v>0</v>
      </c>
      <c r="D39" s="169">
        <v>0</v>
      </c>
      <c r="E39" s="162">
        <f>SUM(E37:E38)</f>
        <v>0</v>
      </c>
      <c r="F39" s="141"/>
      <c r="G39" s="163"/>
      <c r="H39" s="164"/>
      <c r="I39" s="64"/>
    </row>
    <row r="40" spans="1:9" ht="26.25" thickBot="1">
      <c r="A40" s="76" t="s">
        <v>40</v>
      </c>
      <c r="B40" s="76" t="s">
        <v>41</v>
      </c>
      <c r="C40" s="146"/>
      <c r="D40" s="146"/>
      <c r="E40" s="146"/>
      <c r="F40" s="147"/>
      <c r="G40" s="147"/>
      <c r="H40" s="148"/>
      <c r="I40" s="58"/>
    </row>
    <row r="41" spans="1:9" ht="39" thickBot="1">
      <c r="A41" s="76">
        <v>22.31</v>
      </c>
      <c r="B41" s="73" t="s">
        <v>42</v>
      </c>
      <c r="C41" s="133">
        <f>SUM(D41:E41)</f>
        <v>0</v>
      </c>
      <c r="D41" s="135">
        <v>0</v>
      </c>
      <c r="E41" s="135">
        <v>0</v>
      </c>
      <c r="F41" s="1133"/>
      <c r="G41" s="1136"/>
      <c r="H41" s="1137"/>
      <c r="I41" s="60"/>
    </row>
    <row r="42" spans="1:9" ht="26.25" thickBot="1">
      <c r="A42" s="132" t="s">
        <v>43</v>
      </c>
      <c r="B42" s="76" t="s">
        <v>44</v>
      </c>
      <c r="C42" s="133">
        <f>SUM(D42:E42)</f>
        <v>0</v>
      </c>
      <c r="D42" s="139">
        <f>D43-D41</f>
        <v>0</v>
      </c>
      <c r="E42" s="134">
        <v>0</v>
      </c>
      <c r="F42" s="1133"/>
      <c r="G42" s="1136"/>
      <c r="H42" s="1137"/>
      <c r="I42" s="61"/>
    </row>
    <row r="43" spans="1:9" ht="13.5" thickBot="1">
      <c r="A43" s="161"/>
      <c r="B43" s="150" t="s">
        <v>45</v>
      </c>
      <c r="C43" s="133">
        <f>SUM(D43:E43)</f>
        <v>0</v>
      </c>
      <c r="D43" s="169">
        <v>0</v>
      </c>
      <c r="E43" s="162">
        <f>SUM(E41:E42)</f>
        <v>0</v>
      </c>
      <c r="F43" s="141"/>
      <c r="G43" s="142"/>
      <c r="H43" s="143"/>
      <c r="I43" s="57"/>
    </row>
    <row r="44" spans="1:9" ht="26.25" thickBot="1">
      <c r="A44" s="77" t="s">
        <v>58</v>
      </c>
      <c r="B44" s="76" t="s">
        <v>59</v>
      </c>
      <c r="C44" s="146"/>
      <c r="D44" s="146"/>
      <c r="E44" s="146"/>
      <c r="F44" s="147"/>
      <c r="G44" s="147"/>
      <c r="H44" s="148"/>
      <c r="I44" s="58"/>
    </row>
    <row r="45" spans="1:9" ht="26.25" thickBot="1">
      <c r="A45" s="132" t="s">
        <v>71</v>
      </c>
      <c r="B45" s="76" t="s">
        <v>72</v>
      </c>
      <c r="C45" s="133">
        <f aca="true" t="shared" si="2" ref="C45:C56">SUM(D45:E45)</f>
        <v>0</v>
      </c>
      <c r="D45" s="165">
        <v>0</v>
      </c>
      <c r="E45" s="165">
        <v>0</v>
      </c>
      <c r="F45" s="1133"/>
      <c r="G45" s="1136"/>
      <c r="H45" s="1137"/>
      <c r="I45" s="60"/>
    </row>
    <row r="46" spans="1:9" ht="64.5" thickBot="1">
      <c r="A46" s="132" t="s">
        <v>46</v>
      </c>
      <c r="B46" s="76" t="s">
        <v>47</v>
      </c>
      <c r="C46" s="133">
        <f t="shared" si="2"/>
        <v>0</v>
      </c>
      <c r="D46" s="134">
        <v>0</v>
      </c>
      <c r="E46" s="134">
        <v>0</v>
      </c>
      <c r="F46" s="1133"/>
      <c r="G46" s="1136"/>
      <c r="H46" s="1137"/>
      <c r="I46" s="60"/>
    </row>
    <row r="47" spans="1:9" ht="39" thickBot="1">
      <c r="A47" s="132" t="s">
        <v>48</v>
      </c>
      <c r="B47" s="76" t="s">
        <v>49</v>
      </c>
      <c r="C47" s="133">
        <f t="shared" si="2"/>
        <v>0</v>
      </c>
      <c r="D47" s="134">
        <v>0</v>
      </c>
      <c r="E47" s="134">
        <v>0</v>
      </c>
      <c r="F47" s="1133"/>
      <c r="G47" s="1136"/>
      <c r="H47" s="1137"/>
      <c r="I47" s="60"/>
    </row>
    <row r="48" spans="1:9" ht="13.5" thickBot="1">
      <c r="A48" s="76"/>
      <c r="B48" s="150" t="s">
        <v>157</v>
      </c>
      <c r="C48" s="133">
        <f t="shared" si="2"/>
        <v>0</v>
      </c>
      <c r="D48" s="133">
        <f>SUM(D46:D47)</f>
        <v>0</v>
      </c>
      <c r="E48" s="133">
        <f>SUM(E46:E47)</f>
        <v>0</v>
      </c>
      <c r="F48" s="158"/>
      <c r="G48" s="159"/>
      <c r="H48" s="160"/>
      <c r="I48" s="63"/>
    </row>
    <row r="49" spans="1:9" ht="39" thickBot="1">
      <c r="A49" s="132" t="s">
        <v>50</v>
      </c>
      <c r="B49" s="76" t="s">
        <v>51</v>
      </c>
      <c r="C49" s="133">
        <f t="shared" si="2"/>
        <v>0</v>
      </c>
      <c r="D49" s="134">
        <v>0</v>
      </c>
      <c r="E49" s="134">
        <v>0</v>
      </c>
      <c r="F49" s="1133"/>
      <c r="G49" s="1136"/>
      <c r="H49" s="1137"/>
      <c r="I49" s="60"/>
    </row>
    <row r="50" spans="1:9" ht="39" thickBot="1">
      <c r="A50" s="132" t="s">
        <v>52</v>
      </c>
      <c r="B50" s="76" t="s">
        <v>53</v>
      </c>
      <c r="C50" s="133">
        <f t="shared" si="2"/>
        <v>0</v>
      </c>
      <c r="D50" s="134">
        <v>0</v>
      </c>
      <c r="E50" s="134">
        <v>0</v>
      </c>
      <c r="F50" s="1133"/>
      <c r="G50" s="1136"/>
      <c r="H50" s="1137"/>
      <c r="I50" s="60"/>
    </row>
    <row r="51" spans="1:9" ht="51.75" thickBot="1">
      <c r="A51" s="132" t="s">
        <v>54</v>
      </c>
      <c r="B51" s="76" t="s">
        <v>246</v>
      </c>
      <c r="C51" s="133">
        <f t="shared" si="2"/>
        <v>0</v>
      </c>
      <c r="D51" s="134">
        <v>0</v>
      </c>
      <c r="E51" s="134">
        <v>0</v>
      </c>
      <c r="F51" s="1133"/>
      <c r="G51" s="1136"/>
      <c r="H51" s="1137"/>
      <c r="I51" s="60"/>
    </row>
    <row r="52" spans="1:9" ht="51.75" thickBot="1">
      <c r="A52" s="132" t="s">
        <v>56</v>
      </c>
      <c r="B52" s="76" t="s">
        <v>57</v>
      </c>
      <c r="C52" s="133">
        <f t="shared" si="2"/>
        <v>0</v>
      </c>
      <c r="D52" s="134">
        <v>0</v>
      </c>
      <c r="E52" s="134">
        <v>0</v>
      </c>
      <c r="F52" s="1151"/>
      <c r="G52" s="1136"/>
      <c r="H52" s="1137"/>
      <c r="I52" s="60"/>
    </row>
    <row r="53" spans="1:8" ht="26.25" thickBot="1">
      <c r="A53" s="76"/>
      <c r="B53" s="150" t="s">
        <v>60</v>
      </c>
      <c r="C53" s="133">
        <f t="shared" si="2"/>
        <v>0</v>
      </c>
      <c r="D53" s="133">
        <f>SUM(D49:D52)</f>
        <v>0</v>
      </c>
      <c r="E53" s="133">
        <f>SUM(E49:E52)</f>
        <v>0</v>
      </c>
      <c r="F53" s="1152"/>
      <c r="G53" s="1153"/>
      <c r="H53" s="1154"/>
    </row>
    <row r="54" spans="1:9" ht="13.5" thickBot="1">
      <c r="A54" s="132" t="s">
        <v>61</v>
      </c>
      <c r="B54" s="76" t="s">
        <v>62</v>
      </c>
      <c r="C54" s="133">
        <f t="shared" si="2"/>
        <v>0</v>
      </c>
      <c r="D54" s="139">
        <f>D55-D48-D53-D45</f>
        <v>0</v>
      </c>
      <c r="E54" s="134">
        <v>0</v>
      </c>
      <c r="F54" s="1133"/>
      <c r="G54" s="1136"/>
      <c r="H54" s="1137"/>
      <c r="I54" s="60"/>
    </row>
    <row r="55" spans="1:9" ht="26.25" thickBot="1">
      <c r="A55" s="161"/>
      <c r="B55" s="166" t="s">
        <v>63</v>
      </c>
      <c r="C55" s="133">
        <f t="shared" si="2"/>
        <v>0</v>
      </c>
      <c r="D55" s="135">
        <v>0</v>
      </c>
      <c r="E55" s="133">
        <f>E54+E53+E48+E45</f>
        <v>0</v>
      </c>
      <c r="F55" s="158"/>
      <c r="G55" s="159"/>
      <c r="H55" s="160"/>
      <c r="I55" s="63"/>
    </row>
    <row r="56" spans="1:9" ht="26.25" thickBot="1">
      <c r="A56" s="77" t="s">
        <v>64</v>
      </c>
      <c r="B56" s="76" t="s">
        <v>65</v>
      </c>
      <c r="C56" s="133">
        <f t="shared" si="2"/>
        <v>0</v>
      </c>
      <c r="D56" s="167">
        <v>0</v>
      </c>
      <c r="E56" s="167">
        <v>0</v>
      </c>
      <c r="F56" s="1133"/>
      <c r="G56" s="1136"/>
      <c r="H56" s="1137"/>
      <c r="I56" s="60"/>
    </row>
    <row r="57" spans="1:9" ht="13.5" thickBot="1">
      <c r="A57" s="77" t="s">
        <v>66</v>
      </c>
      <c r="B57" s="76" t="s">
        <v>119</v>
      </c>
      <c r="C57" s="146"/>
      <c r="D57" s="146"/>
      <c r="E57" s="146"/>
      <c r="F57" s="152"/>
      <c r="G57" s="153"/>
      <c r="H57" s="154"/>
      <c r="I57" s="59"/>
    </row>
    <row r="58" spans="1:9" ht="26.25" thickBot="1">
      <c r="A58" s="132" t="s">
        <v>118</v>
      </c>
      <c r="B58" s="76" t="s">
        <v>122</v>
      </c>
      <c r="C58" s="133">
        <f>SUM(D58:E58)</f>
        <v>0</v>
      </c>
      <c r="D58" s="133">
        <f>D60-D59</f>
        <v>0</v>
      </c>
      <c r="E58" s="134">
        <v>0</v>
      </c>
      <c r="F58" s="1133"/>
      <c r="G58" s="1136"/>
      <c r="H58" s="1137"/>
      <c r="I58" s="60"/>
    </row>
    <row r="59" spans="1:9" ht="26.25" thickBot="1">
      <c r="A59" s="132" t="s">
        <v>118</v>
      </c>
      <c r="B59" s="76" t="s">
        <v>123</v>
      </c>
      <c r="C59" s="133">
        <f>SUM(D59:E59)</f>
        <v>0</v>
      </c>
      <c r="D59" s="134">
        <v>0</v>
      </c>
      <c r="E59" s="134">
        <v>0</v>
      </c>
      <c r="F59" s="1133"/>
      <c r="G59" s="1136"/>
      <c r="H59" s="1137"/>
      <c r="I59" s="60"/>
    </row>
    <row r="60" spans="1:9" ht="26.25" thickBot="1">
      <c r="A60" s="78"/>
      <c r="B60" s="150" t="s">
        <v>120</v>
      </c>
      <c r="C60" s="133">
        <f>SUM(D60:E60)</f>
        <v>0</v>
      </c>
      <c r="D60" s="134">
        <v>0</v>
      </c>
      <c r="E60" s="139">
        <f>SUM(E58:E59)</f>
        <v>0</v>
      </c>
      <c r="F60" s="158"/>
      <c r="G60" s="159"/>
      <c r="H60" s="160"/>
      <c r="I60" s="63"/>
    </row>
    <row r="61" spans="1:9" ht="13.5" thickBot="1">
      <c r="A61" s="79" t="s">
        <v>67</v>
      </c>
      <c r="B61" s="76" t="s">
        <v>68</v>
      </c>
      <c r="C61" s="133">
        <f>SUM(D61:E61)</f>
        <v>0</v>
      </c>
      <c r="D61" s="135">
        <v>0</v>
      </c>
      <c r="E61" s="134">
        <v>0</v>
      </c>
      <c r="F61" s="1133"/>
      <c r="G61" s="1136"/>
      <c r="H61" s="1137"/>
      <c r="I61" s="60"/>
    </row>
    <row r="62" spans="1:9" ht="13.5" thickBot="1">
      <c r="A62" s="73" t="s">
        <v>69</v>
      </c>
      <c r="B62" s="76" t="s">
        <v>121</v>
      </c>
      <c r="C62" s="144"/>
      <c r="D62" s="146"/>
      <c r="E62" s="146"/>
      <c r="F62" s="153"/>
      <c r="G62" s="153"/>
      <c r="H62" s="154"/>
      <c r="I62" s="59"/>
    </row>
    <row r="63" spans="1:9" ht="26.25" thickBot="1">
      <c r="A63" s="132" t="s">
        <v>113</v>
      </c>
      <c r="B63" s="76" t="s">
        <v>114</v>
      </c>
      <c r="C63" s="133">
        <f>SUM(D63:E63)</f>
        <v>0</v>
      </c>
      <c r="D63" s="133">
        <f>D65-D64</f>
        <v>0</v>
      </c>
      <c r="E63" s="134">
        <v>0</v>
      </c>
      <c r="F63" s="1133"/>
      <c r="G63" s="1136"/>
      <c r="H63" s="1137"/>
      <c r="I63" s="60"/>
    </row>
    <row r="64" spans="1:9" ht="26.25" thickBot="1">
      <c r="A64" s="132" t="s">
        <v>113</v>
      </c>
      <c r="B64" s="76" t="s">
        <v>115</v>
      </c>
      <c r="C64" s="133">
        <f>SUM(D64:E64)</f>
        <v>0</v>
      </c>
      <c r="D64" s="134">
        <v>0</v>
      </c>
      <c r="E64" s="134">
        <v>0</v>
      </c>
      <c r="F64" s="1138"/>
      <c r="G64" s="1136"/>
      <c r="H64" s="1137"/>
      <c r="I64" s="60"/>
    </row>
    <row r="65" spans="1:9" ht="13.5" thickBot="1">
      <c r="A65" s="161"/>
      <c r="B65" s="150" t="s">
        <v>116</v>
      </c>
      <c r="C65" s="133">
        <f>SUM(D65:E65)</f>
        <v>0</v>
      </c>
      <c r="D65" s="134">
        <v>0</v>
      </c>
      <c r="E65" s="139">
        <f>SUM(E63:E64)</f>
        <v>0</v>
      </c>
      <c r="F65" s="152"/>
      <c r="G65" s="153"/>
      <c r="H65" s="154"/>
      <c r="I65" s="59"/>
    </row>
    <row r="66" spans="1:9" ht="26.25" thickBot="1">
      <c r="A66" s="80" t="s">
        <v>125</v>
      </c>
      <c r="B66" s="75" t="s">
        <v>131</v>
      </c>
      <c r="C66" s="133">
        <f>SUM(D66:E66)</f>
        <v>0</v>
      </c>
      <c r="D66" s="170">
        <v>0</v>
      </c>
      <c r="E66" s="134">
        <v>0</v>
      </c>
      <c r="F66" s="1133"/>
      <c r="G66" s="1136"/>
      <c r="H66" s="1137"/>
      <c r="I66" s="60"/>
    </row>
    <row r="67" spans="1:9" ht="14.25" thickBot="1">
      <c r="A67" s="80" t="s">
        <v>125</v>
      </c>
      <c r="B67" s="75" t="s">
        <v>169</v>
      </c>
      <c r="C67" s="133">
        <f>SUM(D67:E67)</f>
        <v>0</v>
      </c>
      <c r="D67" s="135">
        <v>0</v>
      </c>
      <c r="E67" s="134">
        <v>0</v>
      </c>
      <c r="F67" s="1133"/>
      <c r="G67" s="1136"/>
      <c r="H67" s="1137"/>
      <c r="I67" s="60"/>
    </row>
    <row r="68" spans="1:9" ht="13.5" thickBot="1">
      <c r="A68" s="156"/>
      <c r="B68" s="150" t="s">
        <v>117</v>
      </c>
      <c r="C68" s="139">
        <f>SUM(C66:C67)+C65+C61+C60+C56+C55+C43+C39+C31+C13</f>
        <v>0</v>
      </c>
      <c r="D68" s="139">
        <f>SUM(D66:D67)+D65+D61+D60+D56+D55+D43+D39+D31+D13</f>
        <v>0</v>
      </c>
      <c r="E68" s="139">
        <f>SUM(E66:E67)+E65+E61+E60+E56+E55+E43+E39+E31+E13</f>
        <v>0</v>
      </c>
      <c r="F68" s="152"/>
      <c r="G68" s="153"/>
      <c r="H68" s="154"/>
      <c r="I68" s="59"/>
    </row>
    <row r="69" spans="1:8" ht="13.5" thickBot="1">
      <c r="A69" s="333" t="s">
        <v>130</v>
      </c>
      <c r="B69" s="334"/>
      <c r="C69" s="334"/>
      <c r="D69" s="334"/>
      <c r="E69" s="334"/>
      <c r="F69" s="334"/>
      <c r="G69" s="334"/>
      <c r="H69" s="335"/>
    </row>
    <row r="70" spans="1:9" ht="12.75">
      <c r="A70" s="27"/>
      <c r="B70" s="26"/>
      <c r="C70" s="25"/>
      <c r="D70" s="25"/>
      <c r="E70" s="25"/>
      <c r="F70" s="25"/>
      <c r="G70" s="25"/>
      <c r="H70" s="25"/>
      <c r="I70" s="25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52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</sheetData>
  <sheetProtection/>
  <mergeCells count="48">
    <mergeCell ref="A1:H1"/>
    <mergeCell ref="A2:H2"/>
    <mergeCell ref="A3:C3"/>
    <mergeCell ref="A4:C4"/>
    <mergeCell ref="A5:C5"/>
    <mergeCell ref="A6:C6"/>
    <mergeCell ref="A7:B7"/>
    <mergeCell ref="F8:H8"/>
    <mergeCell ref="F10:H10"/>
    <mergeCell ref="F11:H11"/>
    <mergeCell ref="F12:H12"/>
    <mergeCell ref="F15:H15"/>
    <mergeCell ref="F16:H16"/>
    <mergeCell ref="F17:H17"/>
    <mergeCell ref="F19:H19"/>
    <mergeCell ref="F20:H20"/>
    <mergeCell ref="F21:H21"/>
    <mergeCell ref="F22:H22"/>
    <mergeCell ref="F23:H23"/>
    <mergeCell ref="F25:H25"/>
    <mergeCell ref="F26:H26"/>
    <mergeCell ref="F27:H27"/>
    <mergeCell ref="F28:H28"/>
    <mergeCell ref="F30:H30"/>
    <mergeCell ref="F33:H33"/>
    <mergeCell ref="F34:H34"/>
    <mergeCell ref="F35:H35"/>
    <mergeCell ref="F36:H36"/>
    <mergeCell ref="F38:H38"/>
    <mergeCell ref="F41:H41"/>
    <mergeCell ref="F42:H42"/>
    <mergeCell ref="F45:H45"/>
    <mergeCell ref="F46:H46"/>
    <mergeCell ref="F47:H47"/>
    <mergeCell ref="F49:H49"/>
    <mergeCell ref="F50:H50"/>
    <mergeCell ref="F51:H51"/>
    <mergeCell ref="F52:H52"/>
    <mergeCell ref="F53:H53"/>
    <mergeCell ref="F54:H54"/>
    <mergeCell ref="F56:H56"/>
    <mergeCell ref="F58:H58"/>
    <mergeCell ref="F59:H59"/>
    <mergeCell ref="F61:H61"/>
    <mergeCell ref="F63:H63"/>
    <mergeCell ref="F64:H64"/>
    <mergeCell ref="F66:H66"/>
    <mergeCell ref="F67:H67"/>
  </mergeCells>
  <printOptions headings="1" horizontalCentered="1"/>
  <pageMargins left="0.25" right="0.25" top="0.89" bottom="0.66" header="0.5" footer="0.5"/>
  <pageSetup fitToHeight="3" fitToWidth="1" horizontalDpi="360" verticalDpi="360" orientation="portrait" scale="86" r:id="rId3"/>
  <headerFooter alignWithMargins="0">
    <oddHeader>&amp;LPage &amp;P of &amp;N&amp;RPrinted Date:  &amp;D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6"/>
  <sheetViews>
    <sheetView zoomScalePageLayoutView="0" workbookViewId="0" topLeftCell="A1">
      <pane ySplit="8" topLeftCell="A9" activePane="bottomLeft" state="frozen"/>
      <selection pane="topLeft" activeCell="A18" sqref="A18:M18"/>
      <selection pane="bottomLeft" activeCell="A1" sqref="A1:H1"/>
    </sheetView>
  </sheetViews>
  <sheetFormatPr defaultColWidth="9.140625" defaultRowHeight="12.75"/>
  <cols>
    <col min="1" max="1" width="7.7109375" style="0" customWidth="1"/>
    <col min="2" max="2" width="24.28125" style="0" customWidth="1"/>
    <col min="3" max="3" width="12.8515625" style="0" customWidth="1"/>
    <col min="4" max="4" width="12.28125" style="0" customWidth="1"/>
    <col min="5" max="5" width="13.7109375" style="0" customWidth="1"/>
    <col min="6" max="6" width="9.00390625" style="0" customWidth="1"/>
    <col min="7" max="7" width="11.00390625" style="0" customWidth="1"/>
    <col min="8" max="8" width="10.140625" style="0" customWidth="1"/>
    <col min="9" max="9" width="0.13671875" style="0" hidden="1" customWidth="1"/>
  </cols>
  <sheetData>
    <row r="1" spans="1:9" ht="33">
      <c r="A1" s="1141" t="s">
        <v>9</v>
      </c>
      <c r="B1" s="1142"/>
      <c r="C1" s="1142"/>
      <c r="D1" s="1142"/>
      <c r="E1" s="1142"/>
      <c r="F1" s="1142"/>
      <c r="G1" s="1142"/>
      <c r="H1" s="1143"/>
      <c r="I1" s="16"/>
    </row>
    <row r="2" spans="1:9" ht="27.75" customHeight="1" thickBot="1">
      <c r="A2" s="1144" t="s">
        <v>173</v>
      </c>
      <c r="B2" s="1145"/>
      <c r="C2" s="1145"/>
      <c r="D2" s="1145"/>
      <c r="E2" s="1145"/>
      <c r="F2" s="1146"/>
      <c r="G2" s="1146"/>
      <c r="H2" s="1147"/>
      <c r="I2" s="15"/>
    </row>
    <row r="3" spans="1:9" ht="13.5" thickBot="1">
      <c r="A3" s="1148" t="str">
        <f>'ISD Summary'!A3&amp;" "&amp;'ISD Summary'!B3</f>
        <v>IHS Area Office: 0</v>
      </c>
      <c r="B3" s="1149"/>
      <c r="C3" s="1150"/>
      <c r="D3" s="273"/>
      <c r="E3" s="86"/>
      <c r="F3" s="188"/>
      <c r="G3" s="220" t="str">
        <f>'IT, Dir, Startup and Pre-Award'!I4</f>
        <v>HQ ISD #:</v>
      </c>
      <c r="H3" s="516" t="str">
        <f>'IT, Dir, Startup and Pre-Award'!J4</f>
        <v>10-_____</v>
      </c>
      <c r="I3" s="16"/>
    </row>
    <row r="4" spans="1:9" ht="13.5" thickBot="1">
      <c r="A4" s="1148" t="str">
        <f>'Tribal Request'!A7:B7</f>
        <v>Tribe/Contractor:  </v>
      </c>
      <c r="B4" s="1149"/>
      <c r="C4" s="1150"/>
      <c r="D4" s="273"/>
      <c r="E4" s="220"/>
      <c r="F4" s="188"/>
      <c r="G4" s="220" t="str">
        <f>'IT, Dir, Startup and Pre-Award'!I5</f>
        <v>PFSA Start Date:</v>
      </c>
      <c r="H4" s="419">
        <f>'IT, Dir, Startup and Pre-Award'!J5</f>
        <v>0</v>
      </c>
      <c r="I4" s="13"/>
    </row>
    <row r="5" spans="1:9" ht="13.5" thickBot="1">
      <c r="A5" s="1148" t="str">
        <f>'ISD Summary'!A8&amp;" "&amp;'ISD Summary'!C9</f>
        <v>Program:   </v>
      </c>
      <c r="B5" s="1149"/>
      <c r="C5" s="1150"/>
      <c r="D5" s="273"/>
      <c r="E5" s="220"/>
      <c r="F5" s="188"/>
      <c r="G5" s="220" t="str">
        <f>'IT, Dir, Startup and Pre-Award'!I6</f>
        <v>Award Performance Period Beginning Date:</v>
      </c>
      <c r="H5" s="419">
        <f>'IT, Dir, Startup and Pre-Award'!J6</f>
        <v>0</v>
      </c>
      <c r="I5" s="13"/>
    </row>
    <row r="6" spans="1:9" ht="13.5" thickBot="1">
      <c r="A6" s="1148" t="str">
        <f>'ISD Summary'!A9&amp;" "&amp;'ISD Summary'!C10</f>
        <v>Contract/Compact #:   </v>
      </c>
      <c r="B6" s="1149"/>
      <c r="C6" s="1150"/>
      <c r="D6" s="273"/>
      <c r="E6" s="275"/>
      <c r="F6" s="188"/>
      <c r="G6" s="220" t="str">
        <f>'IT, Dir, Startup and Pre-Award'!I7</f>
        <v>Award Performance Period  Ending Date:</v>
      </c>
      <c r="H6" s="419">
        <f>'IT, Dir, Startup and Pre-Award'!J7</f>
        <v>0</v>
      </c>
      <c r="I6" s="40"/>
    </row>
    <row r="7" spans="1:9" ht="13.5" thickBot="1">
      <c r="A7" s="1155" t="str">
        <f>"SSA:  "&amp;'Funding Summary'!A14</f>
        <v>SSA:  Public Health Nursing</v>
      </c>
      <c r="B7" s="1156"/>
      <c r="C7" s="560">
        <f>'Funding Summary'!E14-C68</f>
        <v>0</v>
      </c>
      <c r="D7" s="65" t="s">
        <v>465</v>
      </c>
      <c r="E7" s="53"/>
      <c r="F7" s="622"/>
      <c r="G7" s="220"/>
      <c r="H7" s="656"/>
      <c r="I7" s="47"/>
    </row>
    <row r="8" spans="1:9" ht="69.75" customHeight="1" thickBot="1">
      <c r="A8" s="69" t="s">
        <v>73</v>
      </c>
      <c r="B8" s="315" t="s">
        <v>70</v>
      </c>
      <c r="C8" s="71" t="s">
        <v>74</v>
      </c>
      <c r="D8" s="655" t="s">
        <v>112</v>
      </c>
      <c r="E8" s="657" t="s">
        <v>168</v>
      </c>
      <c r="F8" s="1164" t="s">
        <v>81</v>
      </c>
      <c r="G8" s="1165"/>
      <c r="H8" s="1166"/>
      <c r="I8" s="42"/>
    </row>
    <row r="9" spans="1:9" ht="26.25" thickBot="1">
      <c r="A9" s="73" t="s">
        <v>36</v>
      </c>
      <c r="B9" s="74" t="s">
        <v>24</v>
      </c>
      <c r="C9" s="68"/>
      <c r="D9" s="130"/>
      <c r="E9" s="130"/>
      <c r="F9" s="130"/>
      <c r="G9" s="130"/>
      <c r="H9" s="131"/>
      <c r="I9" s="56"/>
    </row>
    <row r="10" spans="1:9" ht="26.25" thickBot="1">
      <c r="A10" s="132" t="s">
        <v>11</v>
      </c>
      <c r="B10" s="74" t="s">
        <v>243</v>
      </c>
      <c r="C10" s="133">
        <f>SUM(D10:E10)</f>
        <v>0</v>
      </c>
      <c r="D10" s="133">
        <f>D13-D11-D12</f>
        <v>0</v>
      </c>
      <c r="E10" s="135">
        <v>0</v>
      </c>
      <c r="F10" s="1138"/>
      <c r="G10" s="1136"/>
      <c r="H10" s="1137"/>
      <c r="I10" s="62"/>
    </row>
    <row r="11" spans="1:9" ht="26.25" thickBot="1">
      <c r="A11" s="132" t="s">
        <v>248</v>
      </c>
      <c r="B11" s="74" t="s">
        <v>249</v>
      </c>
      <c r="C11" s="133">
        <f>SUM(D11:E11)</f>
        <v>0</v>
      </c>
      <c r="D11" s="135">
        <v>0</v>
      </c>
      <c r="E11" s="135">
        <v>0</v>
      </c>
      <c r="F11" s="1138"/>
      <c r="G11" s="1160"/>
      <c r="H11" s="1161"/>
      <c r="I11" s="62"/>
    </row>
    <row r="12" spans="1:9" ht="26.25" thickBot="1">
      <c r="A12" s="132" t="s">
        <v>11</v>
      </c>
      <c r="B12" s="74" t="s">
        <v>244</v>
      </c>
      <c r="C12" s="133">
        <f>SUM(D12:E12)</f>
        <v>0</v>
      </c>
      <c r="D12" s="135">
        <v>0</v>
      </c>
      <c r="E12" s="135">
        <v>0</v>
      </c>
      <c r="F12" s="1138"/>
      <c r="G12" s="1136"/>
      <c r="H12" s="1137"/>
      <c r="I12" s="62"/>
    </row>
    <row r="13" spans="1:9" ht="13.5" thickBot="1">
      <c r="A13" s="137"/>
      <c r="B13" s="138" t="s">
        <v>12</v>
      </c>
      <c r="C13" s="133">
        <f>SUM(D13:E13)</f>
        <v>0</v>
      </c>
      <c r="D13" s="170">
        <v>0</v>
      </c>
      <c r="E13" s="140">
        <f>SUM(E10:E12)</f>
        <v>0</v>
      </c>
      <c r="F13" s="141"/>
      <c r="G13" s="142"/>
      <c r="H13" s="143"/>
      <c r="I13" s="57"/>
    </row>
    <row r="14" spans="1:9" ht="13.5" thickBot="1">
      <c r="A14" s="73" t="s">
        <v>37</v>
      </c>
      <c r="B14" s="75" t="s">
        <v>25</v>
      </c>
      <c r="C14" s="144"/>
      <c r="D14" s="146"/>
      <c r="E14" s="146"/>
      <c r="F14" s="147"/>
      <c r="G14" s="147"/>
      <c r="H14" s="148"/>
      <c r="I14" s="58"/>
    </row>
    <row r="15" spans="1:17" ht="51.75" thickBot="1">
      <c r="A15" s="132" t="s">
        <v>155</v>
      </c>
      <c r="B15" s="76" t="s">
        <v>30</v>
      </c>
      <c r="C15" s="133">
        <f aca="true" t="shared" si="0" ref="C15:C31">SUM(D15:E15)</f>
        <v>0</v>
      </c>
      <c r="D15" s="135">
        <v>0</v>
      </c>
      <c r="E15" s="149">
        <v>0</v>
      </c>
      <c r="F15" s="1133"/>
      <c r="G15" s="1136"/>
      <c r="H15" s="1137"/>
      <c r="I15" s="60"/>
      <c r="J15" s="2"/>
      <c r="K15" s="2"/>
      <c r="L15" s="2"/>
      <c r="M15" s="2"/>
      <c r="N15" s="2"/>
      <c r="O15" s="2"/>
      <c r="P15" s="2"/>
      <c r="Q15" s="2"/>
    </row>
    <row r="16" spans="1:17" ht="64.5" thickBot="1">
      <c r="A16" s="132" t="s">
        <v>15</v>
      </c>
      <c r="B16" s="76" t="s">
        <v>31</v>
      </c>
      <c r="C16" s="133">
        <f t="shared" si="0"/>
        <v>0</v>
      </c>
      <c r="D16" s="134">
        <v>0</v>
      </c>
      <c r="E16" s="149">
        <v>0</v>
      </c>
      <c r="F16" s="1133"/>
      <c r="G16" s="1136"/>
      <c r="H16" s="1137"/>
      <c r="I16" s="60"/>
      <c r="J16" s="2"/>
      <c r="K16" s="2"/>
      <c r="L16" s="2"/>
      <c r="M16" s="2"/>
      <c r="N16" s="2"/>
      <c r="O16" s="2"/>
      <c r="P16" s="2"/>
      <c r="Q16" s="2"/>
    </row>
    <row r="17" spans="1:17" ht="64.5" thickBot="1">
      <c r="A17" s="132" t="s">
        <v>14</v>
      </c>
      <c r="B17" s="76" t="s">
        <v>32</v>
      </c>
      <c r="C17" s="133">
        <f t="shared" si="0"/>
        <v>0</v>
      </c>
      <c r="D17" s="134">
        <v>0</v>
      </c>
      <c r="E17" s="149">
        <v>0</v>
      </c>
      <c r="F17" s="1133"/>
      <c r="G17" s="1136"/>
      <c r="H17" s="1137"/>
      <c r="I17" s="60"/>
      <c r="J17" s="2"/>
      <c r="K17" s="2"/>
      <c r="L17" s="2"/>
      <c r="M17" s="2"/>
      <c r="N17" s="2"/>
      <c r="O17" s="2"/>
      <c r="P17" s="2"/>
      <c r="Q17" s="2"/>
    </row>
    <row r="18" spans="1:9" ht="13.5" thickBot="1">
      <c r="A18" s="132"/>
      <c r="B18" s="150" t="s">
        <v>16</v>
      </c>
      <c r="C18" s="133">
        <f t="shared" si="0"/>
        <v>0</v>
      </c>
      <c r="D18" s="139">
        <f>SUM(D15:D17)</f>
        <v>0</v>
      </c>
      <c r="E18" s="151">
        <f>SUM(E15:E17)</f>
        <v>0</v>
      </c>
      <c r="F18" s="152"/>
      <c r="G18" s="153"/>
      <c r="H18" s="154"/>
      <c r="I18" s="58"/>
    </row>
    <row r="19" spans="1:13" ht="51.75" thickBot="1">
      <c r="A19" s="132" t="s">
        <v>156</v>
      </c>
      <c r="B19" s="76" t="s">
        <v>19</v>
      </c>
      <c r="C19" s="133">
        <f t="shared" si="0"/>
        <v>0</v>
      </c>
      <c r="D19" s="134">
        <v>0</v>
      </c>
      <c r="E19" s="134">
        <v>0</v>
      </c>
      <c r="F19" s="1133"/>
      <c r="G19" s="1136"/>
      <c r="H19" s="1137"/>
      <c r="I19" s="60"/>
      <c r="J19" s="2"/>
      <c r="K19" s="2"/>
      <c r="L19" s="2"/>
      <c r="M19" s="2"/>
    </row>
    <row r="20" spans="1:13" ht="51.75" thickBot="1">
      <c r="A20" s="150" t="s">
        <v>18</v>
      </c>
      <c r="B20" s="76" t="s">
        <v>17</v>
      </c>
      <c r="C20" s="133">
        <f t="shared" si="0"/>
        <v>0</v>
      </c>
      <c r="D20" s="134">
        <v>0</v>
      </c>
      <c r="E20" s="134">
        <v>0</v>
      </c>
      <c r="F20" s="1133"/>
      <c r="G20" s="1136"/>
      <c r="H20" s="1137"/>
      <c r="I20" s="60"/>
      <c r="J20" s="2"/>
      <c r="K20" s="2"/>
      <c r="L20" s="2"/>
      <c r="M20" s="2"/>
    </row>
    <row r="21" spans="1:13" ht="51.75" thickBot="1">
      <c r="A21" s="132" t="s">
        <v>20</v>
      </c>
      <c r="B21" s="76" t="s">
        <v>21</v>
      </c>
      <c r="C21" s="133">
        <f t="shared" si="0"/>
        <v>0</v>
      </c>
      <c r="D21" s="134">
        <v>0</v>
      </c>
      <c r="E21" s="134">
        <v>0</v>
      </c>
      <c r="F21" s="1133"/>
      <c r="G21" s="1136"/>
      <c r="H21" s="1137"/>
      <c r="I21" s="60"/>
      <c r="J21" s="2"/>
      <c r="K21" s="2"/>
      <c r="L21" s="2"/>
      <c r="M21" s="2"/>
    </row>
    <row r="22" spans="1:13" ht="51.75" thickBot="1">
      <c r="A22" s="132" t="s">
        <v>93</v>
      </c>
      <c r="B22" s="76" t="s">
        <v>95</v>
      </c>
      <c r="C22" s="133">
        <f t="shared" si="0"/>
        <v>0</v>
      </c>
      <c r="D22" s="134">
        <v>0</v>
      </c>
      <c r="E22" s="134">
        <v>0</v>
      </c>
      <c r="F22" s="1133"/>
      <c r="G22" s="1136"/>
      <c r="H22" s="1137"/>
      <c r="I22" s="60"/>
      <c r="J22" s="2"/>
      <c r="K22" s="2"/>
      <c r="L22" s="2"/>
      <c r="M22" s="2"/>
    </row>
    <row r="23" spans="1:13" ht="51.75" thickBot="1">
      <c r="A23" s="132" t="s">
        <v>94</v>
      </c>
      <c r="B23" s="76" t="s">
        <v>96</v>
      </c>
      <c r="C23" s="133">
        <f t="shared" si="0"/>
        <v>0</v>
      </c>
      <c r="D23" s="134">
        <v>0</v>
      </c>
      <c r="E23" s="134">
        <v>0</v>
      </c>
      <c r="F23" s="1133"/>
      <c r="G23" s="1136"/>
      <c r="H23" s="1137"/>
      <c r="I23" s="61"/>
      <c r="J23" s="2"/>
      <c r="K23" s="2"/>
      <c r="L23" s="2"/>
      <c r="M23" s="2"/>
    </row>
    <row r="24" spans="1:9" ht="13.5" thickBot="1">
      <c r="A24" s="73"/>
      <c r="B24" s="150" t="s">
        <v>22</v>
      </c>
      <c r="C24" s="133">
        <f t="shared" si="0"/>
        <v>0</v>
      </c>
      <c r="D24" s="139">
        <f>SUM(D19:D23)</f>
        <v>0</v>
      </c>
      <c r="E24" s="151">
        <f>SUM(E19:E23)</f>
        <v>0</v>
      </c>
      <c r="F24" s="152"/>
      <c r="G24" s="153"/>
      <c r="H24" s="154"/>
      <c r="I24" s="59"/>
    </row>
    <row r="25" spans="1:14" ht="51.75" thickBot="1">
      <c r="A25" s="132" t="s">
        <v>26</v>
      </c>
      <c r="B25" s="79" t="s">
        <v>27</v>
      </c>
      <c r="C25" s="133">
        <f t="shared" si="0"/>
        <v>0</v>
      </c>
      <c r="D25" s="134">
        <v>0</v>
      </c>
      <c r="E25" s="134">
        <v>0</v>
      </c>
      <c r="F25" s="1133"/>
      <c r="G25" s="1136"/>
      <c r="H25" s="1137"/>
      <c r="I25" s="60"/>
      <c r="J25" s="2"/>
      <c r="K25" s="2"/>
      <c r="L25" s="2"/>
      <c r="M25" s="2"/>
      <c r="N25" s="2"/>
    </row>
    <row r="26" spans="1:14" ht="64.5" thickBot="1">
      <c r="A26" s="132" t="s">
        <v>28</v>
      </c>
      <c r="B26" s="79" t="s">
        <v>29</v>
      </c>
      <c r="C26" s="133">
        <f t="shared" si="0"/>
        <v>0</v>
      </c>
      <c r="D26" s="134">
        <v>0</v>
      </c>
      <c r="E26" s="134">
        <v>0</v>
      </c>
      <c r="F26" s="1133"/>
      <c r="G26" s="1136"/>
      <c r="H26" s="1137"/>
      <c r="I26" s="60"/>
      <c r="J26" s="2"/>
      <c r="K26" s="2"/>
      <c r="L26" s="2"/>
      <c r="M26" s="2"/>
      <c r="N26" s="2"/>
    </row>
    <row r="27" spans="1:14" ht="64.5" thickBot="1">
      <c r="A27" s="132" t="s">
        <v>154</v>
      </c>
      <c r="B27" s="76" t="s">
        <v>23</v>
      </c>
      <c r="C27" s="133">
        <f t="shared" si="0"/>
        <v>0</v>
      </c>
      <c r="D27" s="134">
        <v>0</v>
      </c>
      <c r="E27" s="134">
        <v>0</v>
      </c>
      <c r="F27" s="1133"/>
      <c r="G27" s="1136"/>
      <c r="H27" s="1137"/>
      <c r="I27" s="61"/>
      <c r="J27" s="2"/>
      <c r="K27" s="2"/>
      <c r="L27" s="2"/>
      <c r="M27" s="2"/>
      <c r="N27" s="2"/>
    </row>
    <row r="28" spans="1:9" ht="51.75" thickBot="1">
      <c r="A28" s="132" t="s">
        <v>33</v>
      </c>
      <c r="B28" s="76" t="s">
        <v>34</v>
      </c>
      <c r="C28" s="133">
        <f t="shared" si="0"/>
        <v>0</v>
      </c>
      <c r="D28" s="134">
        <v>0</v>
      </c>
      <c r="E28" s="134">
        <v>0</v>
      </c>
      <c r="F28" s="1133"/>
      <c r="G28" s="1134"/>
      <c r="H28" s="1135"/>
      <c r="I28" s="51"/>
    </row>
    <row r="29" spans="1:9" ht="13.5" thickBot="1">
      <c r="A29" s="73"/>
      <c r="B29" s="150" t="s">
        <v>245</v>
      </c>
      <c r="C29" s="133">
        <f t="shared" si="0"/>
        <v>0</v>
      </c>
      <c r="D29" s="139">
        <f>SUM(D25:D28)</f>
        <v>0</v>
      </c>
      <c r="E29" s="139">
        <f>SUM(E25:E28)</f>
        <v>0</v>
      </c>
      <c r="F29" s="152"/>
      <c r="G29" s="153"/>
      <c r="H29" s="154"/>
      <c r="I29" s="51"/>
    </row>
    <row r="30" spans="1:9" ht="13.5" customHeight="1" thickBot="1">
      <c r="A30" s="132" t="s">
        <v>13</v>
      </c>
      <c r="B30" s="76" t="s">
        <v>35</v>
      </c>
      <c r="C30" s="133">
        <f t="shared" si="0"/>
        <v>0</v>
      </c>
      <c r="D30" s="168">
        <f>D31-(D29+D24+D18)</f>
        <v>0</v>
      </c>
      <c r="E30" s="135">
        <v>0</v>
      </c>
      <c r="F30" s="1133"/>
      <c r="G30" s="1136"/>
      <c r="H30" s="1137"/>
      <c r="I30" s="51"/>
    </row>
    <row r="31" spans="1:9" ht="13.5" thickBot="1">
      <c r="A31" s="156"/>
      <c r="B31" s="150" t="s">
        <v>38</v>
      </c>
      <c r="C31" s="133">
        <f t="shared" si="0"/>
        <v>0</v>
      </c>
      <c r="D31" s="155">
        <v>0</v>
      </c>
      <c r="E31" s="133">
        <f>E30+E29+E24+E18</f>
        <v>0</v>
      </c>
      <c r="F31" s="141"/>
      <c r="G31" s="142"/>
      <c r="H31" s="143"/>
      <c r="I31" s="57"/>
    </row>
    <row r="32" spans="1:9" ht="13.5" thickBot="1">
      <c r="A32" s="73" t="s">
        <v>39</v>
      </c>
      <c r="B32" s="76" t="s">
        <v>98</v>
      </c>
      <c r="C32" s="146"/>
      <c r="D32" s="146"/>
      <c r="E32" s="146"/>
      <c r="F32" s="147"/>
      <c r="G32" s="147"/>
      <c r="H32" s="148"/>
      <c r="I32" s="58"/>
    </row>
    <row r="33" spans="1:9" ht="179.25" thickBot="1">
      <c r="A33" s="132" t="s">
        <v>97</v>
      </c>
      <c r="B33" s="76" t="s">
        <v>105</v>
      </c>
      <c r="C33" s="133">
        <f aca="true" t="shared" si="1" ref="C33:C39">SUM(D33:E33)</f>
        <v>0</v>
      </c>
      <c r="D33" s="134">
        <v>0</v>
      </c>
      <c r="E33" s="134">
        <v>0</v>
      </c>
      <c r="F33" s="1133"/>
      <c r="G33" s="1136"/>
      <c r="H33" s="1137"/>
      <c r="I33" s="60"/>
    </row>
    <row r="34" spans="1:9" ht="40.5" customHeight="1" thickBot="1">
      <c r="A34" s="132" t="s">
        <v>99</v>
      </c>
      <c r="B34" s="76" t="s">
        <v>102</v>
      </c>
      <c r="C34" s="133">
        <f t="shared" si="1"/>
        <v>0</v>
      </c>
      <c r="D34" s="134">
        <v>0</v>
      </c>
      <c r="E34" s="134">
        <v>0</v>
      </c>
      <c r="F34" s="1138"/>
      <c r="G34" s="1136"/>
      <c r="H34" s="1137"/>
      <c r="I34" s="60"/>
    </row>
    <row r="35" spans="1:9" ht="13.5" thickBot="1">
      <c r="A35" s="132" t="s">
        <v>100</v>
      </c>
      <c r="B35" s="76" t="s">
        <v>103</v>
      </c>
      <c r="C35" s="133">
        <f t="shared" si="1"/>
        <v>0</v>
      </c>
      <c r="D35" s="134">
        <v>0</v>
      </c>
      <c r="E35" s="134">
        <v>0</v>
      </c>
      <c r="F35" s="1133"/>
      <c r="G35" s="1136"/>
      <c r="H35" s="1137"/>
      <c r="I35" s="60"/>
    </row>
    <row r="36" spans="1:9" ht="13.5" thickBot="1">
      <c r="A36" s="132" t="s">
        <v>101</v>
      </c>
      <c r="B36" s="76" t="s">
        <v>104</v>
      </c>
      <c r="C36" s="133">
        <f t="shared" si="1"/>
        <v>0</v>
      </c>
      <c r="D36" s="134">
        <v>0</v>
      </c>
      <c r="E36" s="134">
        <v>0</v>
      </c>
      <c r="F36" s="1133"/>
      <c r="G36" s="1136"/>
      <c r="H36" s="1137"/>
      <c r="I36" s="60"/>
    </row>
    <row r="37" spans="1:9" ht="13.5" thickBot="1">
      <c r="A37" s="132"/>
      <c r="B37" s="150" t="s">
        <v>106</v>
      </c>
      <c r="C37" s="133">
        <f t="shared" si="1"/>
        <v>0</v>
      </c>
      <c r="D37" s="133">
        <f>SUM(D33:D36)</f>
        <v>0</v>
      </c>
      <c r="E37" s="133">
        <f>SUM(E33:E36)</f>
        <v>0</v>
      </c>
      <c r="F37" s="158"/>
      <c r="G37" s="159"/>
      <c r="H37" s="160"/>
      <c r="I37" s="63"/>
    </row>
    <row r="38" spans="1:9" ht="13.5" thickBot="1">
      <c r="A38" s="132" t="s">
        <v>107</v>
      </c>
      <c r="B38" s="79" t="s">
        <v>108</v>
      </c>
      <c r="C38" s="133">
        <f t="shared" si="1"/>
        <v>0</v>
      </c>
      <c r="D38" s="139">
        <f>D39-SUM(D33:D36)</f>
        <v>0</v>
      </c>
      <c r="E38" s="134">
        <v>0</v>
      </c>
      <c r="F38" s="1133"/>
      <c r="G38" s="1136"/>
      <c r="H38" s="1137"/>
      <c r="I38" s="60"/>
    </row>
    <row r="39" spans="1:9" ht="13.5" thickBot="1">
      <c r="A39" s="161"/>
      <c r="B39" s="150" t="s">
        <v>109</v>
      </c>
      <c r="C39" s="133">
        <f t="shared" si="1"/>
        <v>0</v>
      </c>
      <c r="D39" s="169">
        <v>0</v>
      </c>
      <c r="E39" s="162">
        <f>SUM(E37:E38)</f>
        <v>0</v>
      </c>
      <c r="F39" s="141"/>
      <c r="G39" s="163"/>
      <c r="H39" s="164"/>
      <c r="I39" s="64"/>
    </row>
    <row r="40" spans="1:9" ht="26.25" thickBot="1">
      <c r="A40" s="76" t="s">
        <v>40</v>
      </c>
      <c r="B40" s="76" t="s">
        <v>41</v>
      </c>
      <c r="C40" s="146"/>
      <c r="D40" s="146"/>
      <c r="E40" s="146"/>
      <c r="F40" s="147"/>
      <c r="G40" s="147"/>
      <c r="H40" s="148"/>
      <c r="I40" s="58"/>
    </row>
    <row r="41" spans="1:9" ht="39" thickBot="1">
      <c r="A41" s="76">
        <v>22.31</v>
      </c>
      <c r="B41" s="73" t="s">
        <v>42</v>
      </c>
      <c r="C41" s="133">
        <f>SUM(D41:E41)</f>
        <v>0</v>
      </c>
      <c r="D41" s="135">
        <v>0</v>
      </c>
      <c r="E41" s="135">
        <v>0</v>
      </c>
      <c r="F41" s="1133"/>
      <c r="G41" s="1136"/>
      <c r="H41" s="1137"/>
      <c r="I41" s="60"/>
    </row>
    <row r="42" spans="1:9" ht="26.25" thickBot="1">
      <c r="A42" s="132" t="s">
        <v>43</v>
      </c>
      <c r="B42" s="76" t="s">
        <v>44</v>
      </c>
      <c r="C42" s="133">
        <f>SUM(D42:E42)</f>
        <v>0</v>
      </c>
      <c r="D42" s="139">
        <f>D43-D41</f>
        <v>0</v>
      </c>
      <c r="E42" s="134">
        <v>0</v>
      </c>
      <c r="F42" s="1133"/>
      <c r="G42" s="1136"/>
      <c r="H42" s="1137"/>
      <c r="I42" s="61"/>
    </row>
    <row r="43" spans="1:9" ht="13.5" thickBot="1">
      <c r="A43" s="161"/>
      <c r="B43" s="150" t="s">
        <v>45</v>
      </c>
      <c r="C43" s="133">
        <f>SUM(D43:E43)</f>
        <v>0</v>
      </c>
      <c r="D43" s="169">
        <v>0</v>
      </c>
      <c r="E43" s="162">
        <f>SUM(E41:E42)</f>
        <v>0</v>
      </c>
      <c r="F43" s="141"/>
      <c r="G43" s="142"/>
      <c r="H43" s="143"/>
      <c r="I43" s="57"/>
    </row>
    <row r="44" spans="1:9" ht="26.25" thickBot="1">
      <c r="A44" s="77" t="s">
        <v>58</v>
      </c>
      <c r="B44" s="76" t="s">
        <v>59</v>
      </c>
      <c r="C44" s="146"/>
      <c r="D44" s="146"/>
      <c r="E44" s="146"/>
      <c r="F44" s="147"/>
      <c r="G44" s="147"/>
      <c r="H44" s="148"/>
      <c r="I44" s="58"/>
    </row>
    <row r="45" spans="1:9" ht="26.25" thickBot="1">
      <c r="A45" s="132" t="s">
        <v>71</v>
      </c>
      <c r="B45" s="76" t="s">
        <v>72</v>
      </c>
      <c r="C45" s="133">
        <f aca="true" t="shared" si="2" ref="C45:C56">SUM(D45:E45)</f>
        <v>0</v>
      </c>
      <c r="D45" s="165">
        <v>0</v>
      </c>
      <c r="E45" s="165">
        <v>0</v>
      </c>
      <c r="F45" s="1133"/>
      <c r="G45" s="1136"/>
      <c r="H45" s="1137"/>
      <c r="I45" s="60"/>
    </row>
    <row r="46" spans="1:9" ht="64.5" thickBot="1">
      <c r="A46" s="132" t="s">
        <v>46</v>
      </c>
      <c r="B46" s="76" t="s">
        <v>47</v>
      </c>
      <c r="C46" s="133">
        <f t="shared" si="2"/>
        <v>0</v>
      </c>
      <c r="D46" s="134">
        <v>0</v>
      </c>
      <c r="E46" s="134">
        <v>0</v>
      </c>
      <c r="F46" s="1133"/>
      <c r="G46" s="1136"/>
      <c r="H46" s="1137"/>
      <c r="I46" s="60"/>
    </row>
    <row r="47" spans="1:9" ht="39" thickBot="1">
      <c r="A47" s="132" t="s">
        <v>48</v>
      </c>
      <c r="B47" s="76" t="s">
        <v>49</v>
      </c>
      <c r="C47" s="133">
        <f t="shared" si="2"/>
        <v>0</v>
      </c>
      <c r="D47" s="134">
        <v>0</v>
      </c>
      <c r="E47" s="134">
        <v>0</v>
      </c>
      <c r="F47" s="1133"/>
      <c r="G47" s="1136"/>
      <c r="H47" s="1137"/>
      <c r="I47" s="60"/>
    </row>
    <row r="48" spans="1:9" ht="13.5" thickBot="1">
      <c r="A48" s="76"/>
      <c r="B48" s="150" t="s">
        <v>157</v>
      </c>
      <c r="C48" s="133">
        <f t="shared" si="2"/>
        <v>0</v>
      </c>
      <c r="D48" s="133">
        <f>SUM(D46:D47)</f>
        <v>0</v>
      </c>
      <c r="E48" s="133">
        <f>SUM(E46:E47)</f>
        <v>0</v>
      </c>
      <c r="F48" s="158"/>
      <c r="G48" s="159"/>
      <c r="H48" s="160"/>
      <c r="I48" s="63"/>
    </row>
    <row r="49" spans="1:9" ht="39" thickBot="1">
      <c r="A49" s="132" t="s">
        <v>50</v>
      </c>
      <c r="B49" s="76" t="s">
        <v>51</v>
      </c>
      <c r="C49" s="133">
        <f t="shared" si="2"/>
        <v>0</v>
      </c>
      <c r="D49" s="134">
        <v>0</v>
      </c>
      <c r="E49" s="134">
        <v>0</v>
      </c>
      <c r="F49" s="1133"/>
      <c r="G49" s="1136"/>
      <c r="H49" s="1137"/>
      <c r="I49" s="60"/>
    </row>
    <row r="50" spans="1:9" ht="39" thickBot="1">
      <c r="A50" s="132" t="s">
        <v>52</v>
      </c>
      <c r="B50" s="76" t="s">
        <v>53</v>
      </c>
      <c r="C50" s="133">
        <f t="shared" si="2"/>
        <v>0</v>
      </c>
      <c r="D50" s="134">
        <v>0</v>
      </c>
      <c r="E50" s="134">
        <v>0</v>
      </c>
      <c r="F50" s="1133"/>
      <c r="G50" s="1136"/>
      <c r="H50" s="1137"/>
      <c r="I50" s="60"/>
    </row>
    <row r="51" spans="1:9" ht="51.75" thickBot="1">
      <c r="A51" s="132" t="s">
        <v>54</v>
      </c>
      <c r="B51" s="76" t="s">
        <v>246</v>
      </c>
      <c r="C51" s="133">
        <f t="shared" si="2"/>
        <v>0</v>
      </c>
      <c r="D51" s="134">
        <v>0</v>
      </c>
      <c r="E51" s="134">
        <v>0</v>
      </c>
      <c r="F51" s="1133"/>
      <c r="G51" s="1136"/>
      <c r="H51" s="1137"/>
      <c r="I51" s="60"/>
    </row>
    <row r="52" spans="1:9" ht="51.75" thickBot="1">
      <c r="A52" s="132" t="s">
        <v>56</v>
      </c>
      <c r="B52" s="76" t="s">
        <v>57</v>
      </c>
      <c r="C52" s="133">
        <f t="shared" si="2"/>
        <v>0</v>
      </c>
      <c r="D52" s="134">
        <v>0</v>
      </c>
      <c r="E52" s="134">
        <v>0</v>
      </c>
      <c r="F52" s="1151"/>
      <c r="G52" s="1136"/>
      <c r="H52" s="1137"/>
      <c r="I52" s="60"/>
    </row>
    <row r="53" spans="1:8" ht="26.25" thickBot="1">
      <c r="A53" s="76"/>
      <c r="B53" s="150" t="s">
        <v>60</v>
      </c>
      <c r="C53" s="133">
        <f t="shared" si="2"/>
        <v>0</v>
      </c>
      <c r="D53" s="133">
        <f>SUM(D49:D52)</f>
        <v>0</v>
      </c>
      <c r="E53" s="133">
        <f>SUM(E49:E52)</f>
        <v>0</v>
      </c>
      <c r="F53" s="1152"/>
      <c r="G53" s="1153"/>
      <c r="H53" s="1154"/>
    </row>
    <row r="54" spans="1:9" ht="13.5" thickBot="1">
      <c r="A54" s="132" t="s">
        <v>61</v>
      </c>
      <c r="B54" s="76" t="s">
        <v>62</v>
      </c>
      <c r="C54" s="133">
        <f t="shared" si="2"/>
        <v>0</v>
      </c>
      <c r="D54" s="139">
        <f>D55-D48-D53-D45</f>
        <v>0</v>
      </c>
      <c r="E54" s="134">
        <v>0</v>
      </c>
      <c r="F54" s="1133"/>
      <c r="G54" s="1136"/>
      <c r="H54" s="1137"/>
      <c r="I54" s="60"/>
    </row>
    <row r="55" spans="1:9" ht="26.25" thickBot="1">
      <c r="A55" s="161"/>
      <c r="B55" s="166" t="s">
        <v>63</v>
      </c>
      <c r="C55" s="133">
        <f t="shared" si="2"/>
        <v>0</v>
      </c>
      <c r="D55" s="135">
        <v>0</v>
      </c>
      <c r="E55" s="133">
        <f>E54+E53+E48+E45</f>
        <v>0</v>
      </c>
      <c r="F55" s="158"/>
      <c r="G55" s="159"/>
      <c r="H55" s="160"/>
      <c r="I55" s="63"/>
    </row>
    <row r="56" spans="1:9" ht="26.25" thickBot="1">
      <c r="A56" s="77" t="s">
        <v>64</v>
      </c>
      <c r="B56" s="76" t="s">
        <v>65</v>
      </c>
      <c r="C56" s="133">
        <f t="shared" si="2"/>
        <v>0</v>
      </c>
      <c r="D56" s="167">
        <v>0</v>
      </c>
      <c r="E56" s="167">
        <v>0</v>
      </c>
      <c r="F56" s="1133"/>
      <c r="G56" s="1136"/>
      <c r="H56" s="1137"/>
      <c r="I56" s="60"/>
    </row>
    <row r="57" spans="1:9" ht="13.5" thickBot="1">
      <c r="A57" s="77" t="s">
        <v>66</v>
      </c>
      <c r="B57" s="76" t="s">
        <v>119</v>
      </c>
      <c r="C57" s="146"/>
      <c r="D57" s="146"/>
      <c r="E57" s="146"/>
      <c r="F57" s="152"/>
      <c r="G57" s="153"/>
      <c r="H57" s="154"/>
      <c r="I57" s="59"/>
    </row>
    <row r="58" spans="1:9" ht="26.25" thickBot="1">
      <c r="A58" s="132" t="s">
        <v>118</v>
      </c>
      <c r="B58" s="76" t="s">
        <v>122</v>
      </c>
      <c r="C58" s="133">
        <f>SUM(D58:E58)</f>
        <v>0</v>
      </c>
      <c r="D58" s="133">
        <f>D60-D59</f>
        <v>0</v>
      </c>
      <c r="E58" s="134">
        <v>0</v>
      </c>
      <c r="F58" s="1133"/>
      <c r="G58" s="1136"/>
      <c r="H58" s="1137"/>
      <c r="I58" s="60"/>
    </row>
    <row r="59" spans="1:9" ht="26.25" thickBot="1">
      <c r="A59" s="132" t="s">
        <v>118</v>
      </c>
      <c r="B59" s="76" t="s">
        <v>123</v>
      </c>
      <c r="C59" s="133">
        <f>SUM(D59:E59)</f>
        <v>0</v>
      </c>
      <c r="D59" s="134">
        <v>0</v>
      </c>
      <c r="E59" s="134">
        <v>0</v>
      </c>
      <c r="F59" s="1133"/>
      <c r="G59" s="1136"/>
      <c r="H59" s="1137"/>
      <c r="I59" s="60"/>
    </row>
    <row r="60" spans="1:9" ht="26.25" thickBot="1">
      <c r="A60" s="78"/>
      <c r="B60" s="150" t="s">
        <v>120</v>
      </c>
      <c r="C60" s="133">
        <f>SUM(D60:E60)</f>
        <v>0</v>
      </c>
      <c r="D60" s="134">
        <v>0</v>
      </c>
      <c r="E60" s="139">
        <f>SUM(E58:E59)</f>
        <v>0</v>
      </c>
      <c r="F60" s="158"/>
      <c r="G60" s="159"/>
      <c r="H60" s="160"/>
      <c r="I60" s="63"/>
    </row>
    <row r="61" spans="1:9" ht="13.5" thickBot="1">
      <c r="A61" s="79" t="s">
        <v>67</v>
      </c>
      <c r="B61" s="76" t="s">
        <v>68</v>
      </c>
      <c r="C61" s="133">
        <f>SUM(D61:E61)</f>
        <v>0</v>
      </c>
      <c r="D61" s="135">
        <v>0</v>
      </c>
      <c r="E61" s="134">
        <v>0</v>
      </c>
      <c r="F61" s="1133"/>
      <c r="G61" s="1136"/>
      <c r="H61" s="1137"/>
      <c r="I61" s="60"/>
    </row>
    <row r="62" spans="1:9" ht="13.5" thickBot="1">
      <c r="A62" s="73" t="s">
        <v>69</v>
      </c>
      <c r="B62" s="76" t="s">
        <v>121</v>
      </c>
      <c r="C62" s="144"/>
      <c r="D62" s="146"/>
      <c r="E62" s="146"/>
      <c r="F62" s="153"/>
      <c r="G62" s="153"/>
      <c r="H62" s="154"/>
      <c r="I62" s="59"/>
    </row>
    <row r="63" spans="1:9" ht="26.25" thickBot="1">
      <c r="A63" s="132" t="s">
        <v>113</v>
      </c>
      <c r="B63" s="76" t="s">
        <v>114</v>
      </c>
      <c r="C63" s="133">
        <f>SUM(D63:E63)</f>
        <v>0</v>
      </c>
      <c r="D63" s="133">
        <f>D65-D64</f>
        <v>0</v>
      </c>
      <c r="E63" s="134">
        <v>0</v>
      </c>
      <c r="F63" s="1133"/>
      <c r="G63" s="1136"/>
      <c r="H63" s="1137"/>
      <c r="I63" s="60"/>
    </row>
    <row r="64" spans="1:9" ht="26.25" thickBot="1">
      <c r="A64" s="132" t="s">
        <v>113</v>
      </c>
      <c r="B64" s="76" t="s">
        <v>115</v>
      </c>
      <c r="C64" s="133">
        <f>SUM(D64:E64)</f>
        <v>0</v>
      </c>
      <c r="D64" s="134">
        <v>0</v>
      </c>
      <c r="E64" s="134">
        <v>0</v>
      </c>
      <c r="F64" s="1138"/>
      <c r="G64" s="1136"/>
      <c r="H64" s="1137"/>
      <c r="I64" s="60"/>
    </row>
    <row r="65" spans="1:9" ht="13.5" thickBot="1">
      <c r="A65" s="161"/>
      <c r="B65" s="150" t="s">
        <v>116</v>
      </c>
      <c r="C65" s="133">
        <f>SUM(D65:E65)</f>
        <v>0</v>
      </c>
      <c r="D65" s="134">
        <v>0</v>
      </c>
      <c r="E65" s="139">
        <f>SUM(E63:E64)</f>
        <v>0</v>
      </c>
      <c r="F65" s="152"/>
      <c r="G65" s="153"/>
      <c r="H65" s="154"/>
      <c r="I65" s="59"/>
    </row>
    <row r="66" spans="1:9" ht="26.25" thickBot="1">
      <c r="A66" s="80" t="s">
        <v>125</v>
      </c>
      <c r="B66" s="75" t="s">
        <v>131</v>
      </c>
      <c r="C66" s="133">
        <f>SUM(D66:E66)</f>
        <v>0</v>
      </c>
      <c r="D66" s="170">
        <v>0</v>
      </c>
      <c r="E66" s="134">
        <v>0</v>
      </c>
      <c r="F66" s="1133"/>
      <c r="G66" s="1136"/>
      <c r="H66" s="1137"/>
      <c r="I66" s="60"/>
    </row>
    <row r="67" spans="1:9" ht="14.25" thickBot="1">
      <c r="A67" s="80" t="s">
        <v>125</v>
      </c>
      <c r="B67" s="75" t="s">
        <v>169</v>
      </c>
      <c r="C67" s="133">
        <f>SUM(D67:E67)</f>
        <v>0</v>
      </c>
      <c r="D67" s="135">
        <v>0</v>
      </c>
      <c r="E67" s="134">
        <v>0</v>
      </c>
      <c r="F67" s="1133"/>
      <c r="G67" s="1136"/>
      <c r="H67" s="1137"/>
      <c r="I67" s="60"/>
    </row>
    <row r="68" spans="1:9" ht="13.5" thickBot="1">
      <c r="A68" s="156"/>
      <c r="B68" s="150" t="s">
        <v>117</v>
      </c>
      <c r="C68" s="139">
        <f>SUM(C66:C67)+C65+C61+C60+C56+C55+C43+C39+C31+C13</f>
        <v>0</v>
      </c>
      <c r="D68" s="139">
        <f>SUM(D66:D67)+D65+D61+D60+D56+D55+D43+D39+D31+D13</f>
        <v>0</v>
      </c>
      <c r="E68" s="139">
        <f>SUM(E66:E67)+E65+E61+E60+E56+E55+E43+E39+E31+E13</f>
        <v>0</v>
      </c>
      <c r="F68" s="152"/>
      <c r="G68" s="153"/>
      <c r="H68" s="154"/>
      <c r="I68" s="59"/>
    </row>
    <row r="69" spans="1:8" ht="13.5" thickBot="1">
      <c r="A69" s="537" t="s">
        <v>130</v>
      </c>
      <c r="B69" s="538"/>
      <c r="C69" s="334"/>
      <c r="D69" s="538"/>
      <c r="E69" s="538"/>
      <c r="F69" s="538"/>
      <c r="G69" s="538"/>
      <c r="H69" s="539"/>
    </row>
    <row r="70" spans="1:9" ht="12.75">
      <c r="A70" s="27"/>
      <c r="B70" s="26"/>
      <c r="C70" s="25"/>
      <c r="D70" s="25"/>
      <c r="E70" s="25"/>
      <c r="F70" s="25"/>
      <c r="G70" s="25"/>
      <c r="H70" s="25"/>
      <c r="I70" s="25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52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</sheetData>
  <sheetProtection/>
  <mergeCells count="48">
    <mergeCell ref="A1:H1"/>
    <mergeCell ref="A2:H2"/>
    <mergeCell ref="A3:C3"/>
    <mergeCell ref="A4:C4"/>
    <mergeCell ref="A5:C5"/>
    <mergeCell ref="A6:C6"/>
    <mergeCell ref="A7:B7"/>
    <mergeCell ref="F8:H8"/>
    <mergeCell ref="F10:H10"/>
    <mergeCell ref="F11:H11"/>
    <mergeCell ref="F12:H12"/>
    <mergeCell ref="F15:H15"/>
    <mergeCell ref="F16:H16"/>
    <mergeCell ref="F17:H17"/>
    <mergeCell ref="F19:H19"/>
    <mergeCell ref="F20:H20"/>
    <mergeCell ref="F21:H21"/>
    <mergeCell ref="F22:H22"/>
    <mergeCell ref="F23:H23"/>
    <mergeCell ref="F25:H25"/>
    <mergeCell ref="F26:H26"/>
    <mergeCell ref="F27:H27"/>
    <mergeCell ref="F28:H28"/>
    <mergeCell ref="F30:H30"/>
    <mergeCell ref="F33:H33"/>
    <mergeCell ref="F34:H34"/>
    <mergeCell ref="F35:H35"/>
    <mergeCell ref="F36:H36"/>
    <mergeCell ref="F38:H38"/>
    <mergeCell ref="F41:H41"/>
    <mergeCell ref="F42:H42"/>
    <mergeCell ref="F45:H45"/>
    <mergeCell ref="F46:H46"/>
    <mergeCell ref="F47:H47"/>
    <mergeCell ref="F49:H49"/>
    <mergeCell ref="F50:H50"/>
    <mergeCell ref="F51:H51"/>
    <mergeCell ref="F52:H52"/>
    <mergeCell ref="F53:H53"/>
    <mergeCell ref="F54:H54"/>
    <mergeCell ref="F56:H56"/>
    <mergeCell ref="F58:H58"/>
    <mergeCell ref="F59:H59"/>
    <mergeCell ref="F61:H61"/>
    <mergeCell ref="F63:H63"/>
    <mergeCell ref="F64:H64"/>
    <mergeCell ref="F66:H66"/>
    <mergeCell ref="F67:H67"/>
  </mergeCells>
  <printOptions headings="1" horizontalCentered="1"/>
  <pageMargins left="0.25" right="0.25" top="0.83" bottom="0.65" header="0.5" footer="0.5"/>
  <pageSetup fitToHeight="3" horizontalDpi="360" verticalDpi="360" orientation="portrait" scale="78" r:id="rId3"/>
  <headerFooter alignWithMargins="0">
    <oddHeader>&amp;LPage &amp;P of &amp;N&amp;RPrinted Date:  &amp;D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pane ySplit="8" topLeftCell="A9" activePane="bottomLeft" state="frozen"/>
      <selection pane="topLeft" activeCell="A18" sqref="A18:M18"/>
      <selection pane="bottomLeft" activeCell="A1" sqref="A1:H1"/>
    </sheetView>
  </sheetViews>
  <sheetFormatPr defaultColWidth="9.140625" defaultRowHeight="12.75"/>
  <cols>
    <col min="1" max="1" width="7.7109375" style="0" customWidth="1"/>
    <col min="2" max="2" width="24.28125" style="0" customWidth="1"/>
    <col min="3" max="3" width="12.8515625" style="0" customWidth="1"/>
    <col min="4" max="4" width="12.28125" style="0" customWidth="1"/>
    <col min="5" max="5" width="13.7109375" style="0" customWidth="1"/>
    <col min="6" max="6" width="9.00390625" style="0" customWidth="1"/>
    <col min="7" max="7" width="11.00390625" style="0" customWidth="1"/>
    <col min="8" max="8" width="10.140625" style="0" customWidth="1"/>
    <col min="9" max="9" width="0.13671875" style="0" hidden="1" customWidth="1"/>
    <col min="11" max="11" width="9.7109375" style="0" bestFit="1" customWidth="1"/>
  </cols>
  <sheetData>
    <row r="1" spans="1:9" ht="33">
      <c r="A1" s="1141" t="s">
        <v>9</v>
      </c>
      <c r="B1" s="1142"/>
      <c r="C1" s="1142"/>
      <c r="D1" s="1142"/>
      <c r="E1" s="1142"/>
      <c r="F1" s="1142"/>
      <c r="G1" s="1142"/>
      <c r="H1" s="1143"/>
      <c r="I1" s="16"/>
    </row>
    <row r="2" spans="1:9" ht="27.75" customHeight="1" thickBot="1">
      <c r="A2" s="1144" t="s">
        <v>173</v>
      </c>
      <c r="B2" s="1145"/>
      <c r="C2" s="1145"/>
      <c r="D2" s="1145"/>
      <c r="E2" s="1145"/>
      <c r="F2" s="1146"/>
      <c r="G2" s="1146"/>
      <c r="H2" s="1147"/>
      <c r="I2" s="15"/>
    </row>
    <row r="3" spans="1:9" ht="13.5" thickBot="1">
      <c r="A3" s="1148" t="str">
        <f>'ISD Summary'!A3&amp;" "&amp;'ISD Summary'!B3</f>
        <v>IHS Area Office: 0</v>
      </c>
      <c r="B3" s="1149"/>
      <c r="C3" s="1150"/>
      <c r="D3" s="273"/>
      <c r="E3" s="86"/>
      <c r="F3" s="188"/>
      <c r="G3" s="220" t="str">
        <f>'IT, Dir, Startup and Pre-Award'!I4</f>
        <v>HQ ISD #:</v>
      </c>
      <c r="H3" s="516" t="str">
        <f>'IT, Dir, Startup and Pre-Award'!J4</f>
        <v>10-_____</v>
      </c>
      <c r="I3" s="16"/>
    </row>
    <row r="4" spans="1:9" ht="13.5" thickBot="1">
      <c r="A4" s="1148" t="str">
        <f>'Tribal Request'!A7:B7</f>
        <v>Tribe/Contractor:  </v>
      </c>
      <c r="B4" s="1149"/>
      <c r="C4" s="1150"/>
      <c r="D4" s="273"/>
      <c r="E4" s="220"/>
      <c r="F4" s="188"/>
      <c r="G4" s="220" t="str">
        <f>'IT, Dir, Startup and Pre-Award'!I5</f>
        <v>PFSA Start Date:</v>
      </c>
      <c r="H4" s="419">
        <f>'IT, Dir, Startup and Pre-Award'!J5</f>
        <v>0</v>
      </c>
      <c r="I4" s="13"/>
    </row>
    <row r="5" spans="1:11" ht="13.5" thickBot="1">
      <c r="A5" s="1148" t="str">
        <f>'ISD Summary'!A8&amp;" "&amp;'ISD Summary'!C9</f>
        <v>Program:   </v>
      </c>
      <c r="B5" s="1149"/>
      <c r="C5" s="1150"/>
      <c r="D5" s="273"/>
      <c r="E5" s="220"/>
      <c r="F5" s="188"/>
      <c r="G5" s="220" t="str">
        <f>'IT, Dir, Startup and Pre-Award'!I6</f>
        <v>Award Performance Period Beginning Date:</v>
      </c>
      <c r="H5" s="419">
        <f>'IT, Dir, Startup and Pre-Award'!J6</f>
        <v>0</v>
      </c>
      <c r="I5" s="13"/>
      <c r="K5" s="3"/>
    </row>
    <row r="6" spans="1:9" ht="13.5" thickBot="1">
      <c r="A6" s="1148" t="str">
        <f>'ISD Summary'!A9&amp;" "&amp;'ISD Summary'!C10</f>
        <v>Contract/Compact #:   </v>
      </c>
      <c r="B6" s="1149"/>
      <c r="C6" s="1150"/>
      <c r="D6" s="273"/>
      <c r="E6" s="275"/>
      <c r="F6" s="188"/>
      <c r="G6" s="220" t="str">
        <f>'IT, Dir, Startup and Pre-Award'!I7</f>
        <v>Award Performance Period  Ending Date:</v>
      </c>
      <c r="H6" s="419">
        <f>'IT, Dir, Startup and Pre-Award'!J7</f>
        <v>0</v>
      </c>
      <c r="I6" s="40"/>
    </row>
    <row r="7" spans="1:9" ht="13.5" thickBot="1">
      <c r="A7" s="1155" t="str">
        <f>"SSA:  "&amp;'Funding Summary'!A15</f>
        <v>SSA:  CHS</v>
      </c>
      <c r="B7" s="1156"/>
      <c r="C7" s="560">
        <f>'Funding Summary'!E15-C68</f>
        <v>0</v>
      </c>
      <c r="D7" s="65" t="s">
        <v>465</v>
      </c>
      <c r="E7" s="53"/>
      <c r="F7" s="622"/>
      <c r="G7" s="220"/>
      <c r="H7" s="656"/>
      <c r="I7" s="47"/>
    </row>
    <row r="8" spans="1:9" ht="69.75" customHeight="1" thickBot="1">
      <c r="A8" s="69" t="s">
        <v>73</v>
      </c>
      <c r="B8" s="70" t="s">
        <v>70</v>
      </c>
      <c r="C8" s="71" t="s">
        <v>74</v>
      </c>
      <c r="D8" s="655" t="s">
        <v>112</v>
      </c>
      <c r="E8" s="652" t="s">
        <v>168</v>
      </c>
      <c r="F8" s="1167" t="s">
        <v>81</v>
      </c>
      <c r="G8" s="1168"/>
      <c r="H8" s="1169"/>
      <c r="I8" s="641"/>
    </row>
    <row r="9" spans="1:9" ht="26.25" thickBot="1">
      <c r="A9" s="73" t="s">
        <v>36</v>
      </c>
      <c r="B9" s="74" t="s">
        <v>24</v>
      </c>
      <c r="C9" s="68"/>
      <c r="D9" s="130"/>
      <c r="E9" s="130"/>
      <c r="F9" s="130"/>
      <c r="G9" s="130"/>
      <c r="H9" s="131"/>
      <c r="I9" s="56"/>
    </row>
    <row r="10" spans="1:9" ht="26.25" thickBot="1">
      <c r="A10" s="132" t="s">
        <v>11</v>
      </c>
      <c r="B10" s="74" t="s">
        <v>243</v>
      </c>
      <c r="C10" s="133">
        <f>SUM(D10:E10)</f>
        <v>0</v>
      </c>
      <c r="D10" s="133">
        <f>D13-D11-D12</f>
        <v>0</v>
      </c>
      <c r="E10" s="135">
        <v>0</v>
      </c>
      <c r="F10" s="1138"/>
      <c r="G10" s="1136"/>
      <c r="H10" s="1137"/>
      <c r="I10" s="62"/>
    </row>
    <row r="11" spans="1:9" ht="26.25" thickBot="1">
      <c r="A11" s="132" t="s">
        <v>248</v>
      </c>
      <c r="B11" s="74" t="s">
        <v>249</v>
      </c>
      <c r="C11" s="133">
        <f>SUM(D11:E11)</f>
        <v>0</v>
      </c>
      <c r="D11" s="135">
        <v>0</v>
      </c>
      <c r="E11" s="135">
        <v>0</v>
      </c>
      <c r="F11" s="1138"/>
      <c r="G11" s="1160"/>
      <c r="H11" s="1161"/>
      <c r="I11" s="62"/>
    </row>
    <row r="12" spans="1:11" ht="26.25" thickBot="1">
      <c r="A12" s="132" t="s">
        <v>11</v>
      </c>
      <c r="B12" s="74" t="s">
        <v>244</v>
      </c>
      <c r="C12" s="133">
        <f>SUM(D12:E12)</f>
        <v>0</v>
      </c>
      <c r="D12" s="135">
        <v>0</v>
      </c>
      <c r="E12" s="135">
        <v>0</v>
      </c>
      <c r="F12" s="1138"/>
      <c r="G12" s="1136"/>
      <c r="H12" s="1137"/>
      <c r="I12" s="62"/>
      <c r="K12" s="49"/>
    </row>
    <row r="13" spans="1:9" ht="13.5" thickBot="1">
      <c r="A13" s="137"/>
      <c r="B13" s="138" t="s">
        <v>12</v>
      </c>
      <c r="C13" s="133">
        <f>SUM(D13:E13)</f>
        <v>0</v>
      </c>
      <c r="D13" s="170">
        <v>0</v>
      </c>
      <c r="E13" s="140">
        <f>SUM(E10:E12)</f>
        <v>0</v>
      </c>
      <c r="F13" s="141"/>
      <c r="G13" s="142"/>
      <c r="H13" s="143"/>
      <c r="I13" s="57"/>
    </row>
    <row r="14" spans="1:9" ht="13.5" thickBot="1">
      <c r="A14" s="73" t="s">
        <v>37</v>
      </c>
      <c r="B14" s="75" t="s">
        <v>25</v>
      </c>
      <c r="C14" s="144"/>
      <c r="D14" s="146"/>
      <c r="E14" s="146"/>
      <c r="F14" s="147"/>
      <c r="G14" s="147"/>
      <c r="H14" s="148"/>
      <c r="I14" s="58"/>
    </row>
    <row r="15" spans="1:17" ht="51.75" thickBot="1">
      <c r="A15" s="132" t="s">
        <v>155</v>
      </c>
      <c r="B15" s="76" t="s">
        <v>30</v>
      </c>
      <c r="C15" s="133">
        <f aca="true" t="shared" si="0" ref="C15:C31">SUM(D15:E15)</f>
        <v>0</v>
      </c>
      <c r="D15" s="135">
        <v>0</v>
      </c>
      <c r="E15" s="149">
        <v>0</v>
      </c>
      <c r="F15" s="1133"/>
      <c r="G15" s="1136"/>
      <c r="H15" s="1137"/>
      <c r="I15" s="60"/>
      <c r="J15" s="2"/>
      <c r="K15" s="2"/>
      <c r="L15" s="2"/>
      <c r="M15" s="2"/>
      <c r="N15" s="2"/>
      <c r="O15" s="2"/>
      <c r="P15" s="2"/>
      <c r="Q15" s="2"/>
    </row>
    <row r="16" spans="1:17" ht="64.5" thickBot="1">
      <c r="A16" s="132" t="s">
        <v>15</v>
      </c>
      <c r="B16" s="76" t="s">
        <v>31</v>
      </c>
      <c r="C16" s="133">
        <f t="shared" si="0"/>
        <v>0</v>
      </c>
      <c r="D16" s="134">
        <v>0</v>
      </c>
      <c r="E16" s="149">
        <v>0</v>
      </c>
      <c r="F16" s="1133"/>
      <c r="G16" s="1136"/>
      <c r="H16" s="1137"/>
      <c r="I16" s="60"/>
      <c r="J16" s="2"/>
      <c r="K16" s="2"/>
      <c r="L16" s="2"/>
      <c r="M16" s="2"/>
      <c r="N16" s="2"/>
      <c r="O16" s="2"/>
      <c r="P16" s="2"/>
      <c r="Q16" s="2"/>
    </row>
    <row r="17" spans="1:17" ht="64.5" thickBot="1">
      <c r="A17" s="132" t="s">
        <v>14</v>
      </c>
      <c r="B17" s="76" t="s">
        <v>32</v>
      </c>
      <c r="C17" s="133">
        <f t="shared" si="0"/>
        <v>0</v>
      </c>
      <c r="D17" s="134">
        <v>0</v>
      </c>
      <c r="E17" s="149">
        <v>0</v>
      </c>
      <c r="F17" s="1133"/>
      <c r="G17" s="1136"/>
      <c r="H17" s="1137"/>
      <c r="I17" s="60"/>
      <c r="J17" s="2"/>
      <c r="K17" s="2"/>
      <c r="L17" s="2"/>
      <c r="M17" s="2"/>
      <c r="N17" s="2"/>
      <c r="O17" s="2"/>
      <c r="P17" s="2"/>
      <c r="Q17" s="2"/>
    </row>
    <row r="18" spans="1:9" ht="13.5" thickBot="1">
      <c r="A18" s="132"/>
      <c r="B18" s="150" t="s">
        <v>16</v>
      </c>
      <c r="C18" s="133">
        <f t="shared" si="0"/>
        <v>0</v>
      </c>
      <c r="D18" s="139">
        <f>SUM(D15:D17)</f>
        <v>0</v>
      </c>
      <c r="E18" s="151">
        <f>SUM(E15:E17)</f>
        <v>0</v>
      </c>
      <c r="F18" s="152"/>
      <c r="G18" s="153"/>
      <c r="H18" s="154"/>
      <c r="I18" s="58"/>
    </row>
    <row r="19" spans="1:13" ht="51.75" thickBot="1">
      <c r="A19" s="132" t="s">
        <v>156</v>
      </c>
      <c r="B19" s="76" t="s">
        <v>19</v>
      </c>
      <c r="C19" s="133">
        <f t="shared" si="0"/>
        <v>0</v>
      </c>
      <c r="D19" s="134">
        <v>0</v>
      </c>
      <c r="E19" s="134">
        <v>0</v>
      </c>
      <c r="F19" s="1133"/>
      <c r="G19" s="1136"/>
      <c r="H19" s="1137"/>
      <c r="I19" s="60"/>
      <c r="J19" s="2"/>
      <c r="K19" s="2"/>
      <c r="L19" s="2"/>
      <c r="M19" s="2"/>
    </row>
    <row r="20" spans="1:13" ht="51.75" thickBot="1">
      <c r="A20" s="150" t="s">
        <v>18</v>
      </c>
      <c r="B20" s="76" t="s">
        <v>17</v>
      </c>
      <c r="C20" s="133">
        <f t="shared" si="0"/>
        <v>0</v>
      </c>
      <c r="D20" s="134">
        <v>0</v>
      </c>
      <c r="E20" s="134">
        <v>0</v>
      </c>
      <c r="F20" s="1133"/>
      <c r="G20" s="1136"/>
      <c r="H20" s="1137"/>
      <c r="I20" s="60"/>
      <c r="J20" s="2"/>
      <c r="K20" s="2"/>
      <c r="L20" s="2"/>
      <c r="M20" s="2"/>
    </row>
    <row r="21" spans="1:13" ht="51.75" thickBot="1">
      <c r="A21" s="132" t="s">
        <v>20</v>
      </c>
      <c r="B21" s="76" t="s">
        <v>21</v>
      </c>
      <c r="C21" s="133">
        <f t="shared" si="0"/>
        <v>0</v>
      </c>
      <c r="D21" s="134">
        <v>0</v>
      </c>
      <c r="E21" s="134">
        <v>0</v>
      </c>
      <c r="F21" s="1133"/>
      <c r="G21" s="1136"/>
      <c r="H21" s="1137"/>
      <c r="I21" s="60"/>
      <c r="J21" s="2"/>
      <c r="K21" s="2"/>
      <c r="L21" s="2"/>
      <c r="M21" s="2"/>
    </row>
    <row r="22" spans="1:13" ht="51.75" thickBot="1">
      <c r="A22" s="132" t="s">
        <v>93</v>
      </c>
      <c r="B22" s="76" t="s">
        <v>95</v>
      </c>
      <c r="C22" s="133">
        <f t="shared" si="0"/>
        <v>0</v>
      </c>
      <c r="D22" s="134">
        <v>0</v>
      </c>
      <c r="E22" s="134">
        <v>0</v>
      </c>
      <c r="F22" s="1133"/>
      <c r="G22" s="1136"/>
      <c r="H22" s="1137"/>
      <c r="I22" s="60"/>
      <c r="J22" s="2"/>
      <c r="K22" s="2"/>
      <c r="L22" s="2"/>
      <c r="M22" s="2"/>
    </row>
    <row r="23" spans="1:13" ht="51.75" thickBot="1">
      <c r="A23" s="132" t="s">
        <v>94</v>
      </c>
      <c r="B23" s="76" t="s">
        <v>96</v>
      </c>
      <c r="C23" s="133">
        <f t="shared" si="0"/>
        <v>0</v>
      </c>
      <c r="D23" s="134">
        <v>0</v>
      </c>
      <c r="E23" s="134">
        <v>0</v>
      </c>
      <c r="F23" s="1133"/>
      <c r="G23" s="1136"/>
      <c r="H23" s="1137"/>
      <c r="I23" s="61"/>
      <c r="J23" s="2"/>
      <c r="K23" s="2"/>
      <c r="L23" s="2"/>
      <c r="M23" s="2"/>
    </row>
    <row r="24" spans="1:9" ht="13.5" thickBot="1">
      <c r="A24" s="73"/>
      <c r="B24" s="150" t="s">
        <v>22</v>
      </c>
      <c r="C24" s="133">
        <f t="shared" si="0"/>
        <v>0</v>
      </c>
      <c r="D24" s="139">
        <f>SUM(D19:D23)</f>
        <v>0</v>
      </c>
      <c r="E24" s="151">
        <f>SUM(E19:E23)</f>
        <v>0</v>
      </c>
      <c r="F24" s="152"/>
      <c r="G24" s="153"/>
      <c r="H24" s="154"/>
      <c r="I24" s="59"/>
    </row>
    <row r="25" spans="1:14" ht="51.75" thickBot="1">
      <c r="A25" s="132" t="s">
        <v>26</v>
      </c>
      <c r="B25" s="79" t="s">
        <v>27</v>
      </c>
      <c r="C25" s="133">
        <f t="shared" si="0"/>
        <v>0</v>
      </c>
      <c r="D25" s="134">
        <v>0</v>
      </c>
      <c r="E25" s="134">
        <v>0</v>
      </c>
      <c r="F25" s="1133"/>
      <c r="G25" s="1136"/>
      <c r="H25" s="1137"/>
      <c r="I25" s="60"/>
      <c r="J25" s="2"/>
      <c r="K25" s="2"/>
      <c r="L25" s="2"/>
      <c r="M25" s="2"/>
      <c r="N25" s="2"/>
    </row>
    <row r="26" spans="1:14" ht="64.5" thickBot="1">
      <c r="A26" s="132" t="s">
        <v>28</v>
      </c>
      <c r="B26" s="79" t="s">
        <v>29</v>
      </c>
      <c r="C26" s="133">
        <f t="shared" si="0"/>
        <v>0</v>
      </c>
      <c r="D26" s="134">
        <v>0</v>
      </c>
      <c r="E26" s="134">
        <v>0</v>
      </c>
      <c r="F26" s="1133"/>
      <c r="G26" s="1136"/>
      <c r="H26" s="1137"/>
      <c r="I26" s="60"/>
      <c r="J26" s="2"/>
      <c r="K26" s="2"/>
      <c r="L26" s="2"/>
      <c r="M26" s="2"/>
      <c r="N26" s="2"/>
    </row>
    <row r="27" spans="1:14" ht="64.5" thickBot="1">
      <c r="A27" s="132" t="s">
        <v>154</v>
      </c>
      <c r="B27" s="76" t="s">
        <v>23</v>
      </c>
      <c r="C27" s="133">
        <f t="shared" si="0"/>
        <v>0</v>
      </c>
      <c r="D27" s="134">
        <v>0</v>
      </c>
      <c r="E27" s="134">
        <v>0</v>
      </c>
      <c r="F27" s="1133"/>
      <c r="G27" s="1136"/>
      <c r="H27" s="1137"/>
      <c r="I27" s="61"/>
      <c r="J27" s="2"/>
      <c r="K27" s="2"/>
      <c r="L27" s="2"/>
      <c r="M27" s="2"/>
      <c r="N27" s="2"/>
    </row>
    <row r="28" spans="1:9" ht="51.75" thickBot="1">
      <c r="A28" s="132" t="s">
        <v>33</v>
      </c>
      <c r="B28" s="76" t="s">
        <v>34</v>
      </c>
      <c r="C28" s="133">
        <f t="shared" si="0"/>
        <v>0</v>
      </c>
      <c r="D28" s="134">
        <v>0</v>
      </c>
      <c r="E28" s="134">
        <v>0</v>
      </c>
      <c r="F28" s="1133"/>
      <c r="G28" s="1134"/>
      <c r="H28" s="1135"/>
      <c r="I28" s="51"/>
    </row>
    <row r="29" spans="1:9" ht="13.5" thickBot="1">
      <c r="A29" s="73"/>
      <c r="B29" s="150" t="s">
        <v>245</v>
      </c>
      <c r="C29" s="133">
        <f t="shared" si="0"/>
        <v>0</v>
      </c>
      <c r="D29" s="139">
        <f>SUM(D25:D28)</f>
        <v>0</v>
      </c>
      <c r="E29" s="139">
        <f>SUM(E25:E28)</f>
        <v>0</v>
      </c>
      <c r="F29" s="152"/>
      <c r="G29" s="153"/>
      <c r="H29" s="154"/>
      <c r="I29" s="51"/>
    </row>
    <row r="30" spans="1:9" ht="13.5" customHeight="1" thickBot="1">
      <c r="A30" s="132" t="s">
        <v>13</v>
      </c>
      <c r="B30" s="76" t="s">
        <v>35</v>
      </c>
      <c r="C30" s="133">
        <f t="shared" si="0"/>
        <v>0</v>
      </c>
      <c r="D30" s="168">
        <f>D31-(D29+D24+D18)</f>
        <v>0</v>
      </c>
      <c r="E30" s="135">
        <v>0</v>
      </c>
      <c r="F30" s="1133"/>
      <c r="G30" s="1136"/>
      <c r="H30" s="1137"/>
      <c r="I30" s="51"/>
    </row>
    <row r="31" spans="1:9" ht="13.5" thickBot="1">
      <c r="A31" s="156"/>
      <c r="B31" s="150" t="s">
        <v>38</v>
      </c>
      <c r="C31" s="133">
        <f t="shared" si="0"/>
        <v>0</v>
      </c>
      <c r="D31" s="155">
        <v>0</v>
      </c>
      <c r="E31" s="133">
        <f>E30+E29+E24+E18</f>
        <v>0</v>
      </c>
      <c r="F31" s="141"/>
      <c r="G31" s="142"/>
      <c r="H31" s="143"/>
      <c r="I31" s="57"/>
    </row>
    <row r="32" spans="1:9" ht="13.5" thickBot="1">
      <c r="A32" s="73" t="s">
        <v>39</v>
      </c>
      <c r="B32" s="76" t="s">
        <v>98</v>
      </c>
      <c r="C32" s="146"/>
      <c r="D32" s="146"/>
      <c r="E32" s="146"/>
      <c r="F32" s="147"/>
      <c r="G32" s="147"/>
      <c r="H32" s="148"/>
      <c r="I32" s="58"/>
    </row>
    <row r="33" spans="1:9" ht="179.25" thickBot="1">
      <c r="A33" s="132" t="s">
        <v>97</v>
      </c>
      <c r="B33" s="76" t="s">
        <v>105</v>
      </c>
      <c r="C33" s="133">
        <f aca="true" t="shared" si="1" ref="C33:C39">SUM(D33:E33)</f>
        <v>0</v>
      </c>
      <c r="D33" s="134">
        <v>0</v>
      </c>
      <c r="E33" s="134">
        <v>0</v>
      </c>
      <c r="F33" s="1133"/>
      <c r="G33" s="1136"/>
      <c r="H33" s="1137"/>
      <c r="I33" s="60"/>
    </row>
    <row r="34" spans="1:9" ht="40.5" customHeight="1" thickBot="1">
      <c r="A34" s="132" t="s">
        <v>99</v>
      </c>
      <c r="B34" s="76" t="s">
        <v>102</v>
      </c>
      <c r="C34" s="133">
        <f t="shared" si="1"/>
        <v>0</v>
      </c>
      <c r="D34" s="134">
        <v>0</v>
      </c>
      <c r="E34" s="134">
        <v>0</v>
      </c>
      <c r="F34" s="1138"/>
      <c r="G34" s="1136"/>
      <c r="H34" s="1137"/>
      <c r="I34" s="60"/>
    </row>
    <row r="35" spans="1:9" ht="13.5" thickBot="1">
      <c r="A35" s="132" t="s">
        <v>100</v>
      </c>
      <c r="B35" s="76" t="s">
        <v>103</v>
      </c>
      <c r="C35" s="133">
        <f t="shared" si="1"/>
        <v>0</v>
      </c>
      <c r="D35" s="134">
        <v>0</v>
      </c>
      <c r="E35" s="134">
        <v>0</v>
      </c>
      <c r="F35" s="1133"/>
      <c r="G35" s="1136"/>
      <c r="H35" s="1137"/>
      <c r="I35" s="60"/>
    </row>
    <row r="36" spans="1:9" ht="13.5" thickBot="1">
      <c r="A36" s="132" t="s">
        <v>101</v>
      </c>
      <c r="B36" s="76" t="s">
        <v>104</v>
      </c>
      <c r="C36" s="133">
        <f t="shared" si="1"/>
        <v>0</v>
      </c>
      <c r="D36" s="134">
        <v>0</v>
      </c>
      <c r="E36" s="134">
        <v>0</v>
      </c>
      <c r="F36" s="1133"/>
      <c r="G36" s="1136"/>
      <c r="H36" s="1137"/>
      <c r="I36" s="60"/>
    </row>
    <row r="37" spans="1:9" ht="13.5" thickBot="1">
      <c r="A37" s="132"/>
      <c r="B37" s="150" t="s">
        <v>106</v>
      </c>
      <c r="C37" s="133">
        <f t="shared" si="1"/>
        <v>0</v>
      </c>
      <c r="D37" s="133">
        <f>SUM(D33:D36)</f>
        <v>0</v>
      </c>
      <c r="E37" s="133">
        <f>SUM(E33:E36)</f>
        <v>0</v>
      </c>
      <c r="F37" s="158"/>
      <c r="G37" s="159"/>
      <c r="H37" s="160"/>
      <c r="I37" s="63"/>
    </row>
    <row r="38" spans="1:9" ht="13.5" thickBot="1">
      <c r="A38" s="132" t="s">
        <v>107</v>
      </c>
      <c r="B38" s="79" t="s">
        <v>108</v>
      </c>
      <c r="C38" s="133">
        <f t="shared" si="1"/>
        <v>0</v>
      </c>
      <c r="D38" s="139">
        <f>D39-SUM(D33:D36)</f>
        <v>0</v>
      </c>
      <c r="E38" s="134">
        <v>0</v>
      </c>
      <c r="F38" s="1133"/>
      <c r="G38" s="1136"/>
      <c r="H38" s="1137"/>
      <c r="I38" s="60"/>
    </row>
    <row r="39" spans="1:9" ht="13.5" thickBot="1">
      <c r="A39" s="161"/>
      <c r="B39" s="150" t="s">
        <v>109</v>
      </c>
      <c r="C39" s="133">
        <f t="shared" si="1"/>
        <v>0</v>
      </c>
      <c r="D39" s="169">
        <v>0</v>
      </c>
      <c r="E39" s="162">
        <f>SUM(E37:E38)</f>
        <v>0</v>
      </c>
      <c r="F39" s="141"/>
      <c r="G39" s="163"/>
      <c r="H39" s="164"/>
      <c r="I39" s="64"/>
    </row>
    <row r="40" spans="1:9" ht="26.25" thickBot="1">
      <c r="A40" s="76" t="s">
        <v>40</v>
      </c>
      <c r="B40" s="76" t="s">
        <v>41</v>
      </c>
      <c r="C40" s="146"/>
      <c r="D40" s="146"/>
      <c r="E40" s="146"/>
      <c r="F40" s="147"/>
      <c r="G40" s="147"/>
      <c r="H40" s="148"/>
      <c r="I40" s="58"/>
    </row>
    <row r="41" spans="1:9" ht="39" thickBot="1">
      <c r="A41" s="76">
        <v>22.31</v>
      </c>
      <c r="B41" s="73" t="s">
        <v>42</v>
      </c>
      <c r="C41" s="133">
        <f>SUM(D41:E41)</f>
        <v>0</v>
      </c>
      <c r="D41" s="135">
        <v>0</v>
      </c>
      <c r="E41" s="135">
        <v>0</v>
      </c>
      <c r="F41" s="1133"/>
      <c r="G41" s="1136"/>
      <c r="H41" s="1137"/>
      <c r="I41" s="60"/>
    </row>
    <row r="42" spans="1:9" ht="26.25" thickBot="1">
      <c r="A42" s="132" t="s">
        <v>43</v>
      </c>
      <c r="B42" s="76" t="s">
        <v>44</v>
      </c>
      <c r="C42" s="133">
        <f>SUM(D42:E42)</f>
        <v>0</v>
      </c>
      <c r="D42" s="139">
        <f>D43-D41</f>
        <v>0</v>
      </c>
      <c r="E42" s="134">
        <v>0</v>
      </c>
      <c r="F42" s="1133"/>
      <c r="G42" s="1136"/>
      <c r="H42" s="1137"/>
      <c r="I42" s="61"/>
    </row>
    <row r="43" spans="1:9" ht="13.5" thickBot="1">
      <c r="A43" s="161"/>
      <c r="B43" s="150" t="s">
        <v>45</v>
      </c>
      <c r="C43" s="133">
        <f>SUM(D43:E43)</f>
        <v>0</v>
      </c>
      <c r="D43" s="169">
        <v>0</v>
      </c>
      <c r="E43" s="162">
        <f>SUM(E41:E42)</f>
        <v>0</v>
      </c>
      <c r="F43" s="141"/>
      <c r="G43" s="142"/>
      <c r="H43" s="143"/>
      <c r="I43" s="57"/>
    </row>
    <row r="44" spans="1:9" ht="26.25" thickBot="1">
      <c r="A44" s="77" t="s">
        <v>58</v>
      </c>
      <c r="B44" s="76" t="s">
        <v>59</v>
      </c>
      <c r="C44" s="146"/>
      <c r="D44" s="146"/>
      <c r="E44" s="146"/>
      <c r="F44" s="147"/>
      <c r="G44" s="147"/>
      <c r="H44" s="148"/>
      <c r="I44" s="58"/>
    </row>
    <row r="45" spans="1:9" ht="26.25" thickBot="1">
      <c r="A45" s="132" t="s">
        <v>71</v>
      </c>
      <c r="B45" s="76" t="s">
        <v>72</v>
      </c>
      <c r="C45" s="133">
        <f aca="true" t="shared" si="2" ref="C45:C56">SUM(D45:E45)</f>
        <v>0</v>
      </c>
      <c r="D45" s="165">
        <v>0</v>
      </c>
      <c r="E45" s="165">
        <v>0</v>
      </c>
      <c r="F45" s="1133"/>
      <c r="G45" s="1136"/>
      <c r="H45" s="1137"/>
      <c r="I45" s="60"/>
    </row>
    <row r="46" spans="1:9" ht="64.5" thickBot="1">
      <c r="A46" s="132" t="s">
        <v>46</v>
      </c>
      <c r="B46" s="76" t="s">
        <v>47</v>
      </c>
      <c r="C46" s="133">
        <f t="shared" si="2"/>
        <v>0</v>
      </c>
      <c r="D46" s="134">
        <v>0</v>
      </c>
      <c r="E46" s="134">
        <v>0</v>
      </c>
      <c r="F46" s="1133"/>
      <c r="G46" s="1136"/>
      <c r="H46" s="1137"/>
      <c r="I46" s="60"/>
    </row>
    <row r="47" spans="1:9" ht="39" thickBot="1">
      <c r="A47" s="132" t="s">
        <v>48</v>
      </c>
      <c r="B47" s="76" t="s">
        <v>49</v>
      </c>
      <c r="C47" s="133">
        <f t="shared" si="2"/>
        <v>0</v>
      </c>
      <c r="D47" s="134">
        <v>0</v>
      </c>
      <c r="E47" s="134">
        <v>0</v>
      </c>
      <c r="F47" s="1133"/>
      <c r="G47" s="1136"/>
      <c r="H47" s="1137"/>
      <c r="I47" s="60"/>
    </row>
    <row r="48" spans="1:9" ht="13.5" thickBot="1">
      <c r="A48" s="76"/>
      <c r="B48" s="150" t="s">
        <v>157</v>
      </c>
      <c r="C48" s="133">
        <f t="shared" si="2"/>
        <v>0</v>
      </c>
      <c r="D48" s="133">
        <f>SUM(D46:D47)</f>
        <v>0</v>
      </c>
      <c r="E48" s="133">
        <f>SUM(E46:E47)</f>
        <v>0</v>
      </c>
      <c r="F48" s="158"/>
      <c r="G48" s="159"/>
      <c r="H48" s="160"/>
      <c r="I48" s="63"/>
    </row>
    <row r="49" spans="1:9" ht="39" thickBot="1">
      <c r="A49" s="132" t="s">
        <v>50</v>
      </c>
      <c r="B49" s="76" t="s">
        <v>51</v>
      </c>
      <c r="C49" s="133">
        <f t="shared" si="2"/>
        <v>0</v>
      </c>
      <c r="D49" s="134">
        <v>0</v>
      </c>
      <c r="E49" s="134">
        <v>0</v>
      </c>
      <c r="F49" s="1133"/>
      <c r="G49" s="1136"/>
      <c r="H49" s="1137"/>
      <c r="I49" s="60"/>
    </row>
    <row r="50" spans="1:9" ht="39" thickBot="1">
      <c r="A50" s="132" t="s">
        <v>52</v>
      </c>
      <c r="B50" s="76" t="s">
        <v>53</v>
      </c>
      <c r="C50" s="133">
        <f t="shared" si="2"/>
        <v>0</v>
      </c>
      <c r="D50" s="134">
        <v>0</v>
      </c>
      <c r="E50" s="134">
        <v>0</v>
      </c>
      <c r="F50" s="1133"/>
      <c r="G50" s="1136"/>
      <c r="H50" s="1137"/>
      <c r="I50" s="60"/>
    </row>
    <row r="51" spans="1:9" ht="51.75" thickBot="1">
      <c r="A51" s="132" t="s">
        <v>54</v>
      </c>
      <c r="B51" s="76" t="s">
        <v>246</v>
      </c>
      <c r="C51" s="133">
        <f t="shared" si="2"/>
        <v>0</v>
      </c>
      <c r="D51" s="134">
        <v>0</v>
      </c>
      <c r="E51" s="134">
        <v>0</v>
      </c>
      <c r="F51" s="1133"/>
      <c r="G51" s="1136"/>
      <c r="H51" s="1137"/>
      <c r="I51" s="60"/>
    </row>
    <row r="52" spans="1:9" ht="51.75" thickBot="1">
      <c r="A52" s="132" t="s">
        <v>56</v>
      </c>
      <c r="B52" s="76" t="s">
        <v>57</v>
      </c>
      <c r="C52" s="133">
        <f t="shared" si="2"/>
        <v>0</v>
      </c>
      <c r="D52" s="134">
        <v>0</v>
      </c>
      <c r="E52" s="134">
        <v>0</v>
      </c>
      <c r="F52" s="1151"/>
      <c r="G52" s="1136"/>
      <c r="H52" s="1137"/>
      <c r="I52" s="60"/>
    </row>
    <row r="53" spans="1:8" ht="26.25" thickBot="1">
      <c r="A53" s="76"/>
      <c r="B53" s="150" t="s">
        <v>60</v>
      </c>
      <c r="C53" s="133">
        <f t="shared" si="2"/>
        <v>0</v>
      </c>
      <c r="D53" s="133">
        <f>SUM(D49:D52)</f>
        <v>0</v>
      </c>
      <c r="E53" s="133">
        <f>SUM(E49:E52)</f>
        <v>0</v>
      </c>
      <c r="F53" s="1152"/>
      <c r="G53" s="1153"/>
      <c r="H53" s="1154"/>
    </row>
    <row r="54" spans="1:9" ht="13.5" thickBot="1">
      <c r="A54" s="132" t="s">
        <v>61</v>
      </c>
      <c r="B54" s="76" t="s">
        <v>62</v>
      </c>
      <c r="C54" s="133">
        <f t="shared" si="2"/>
        <v>0</v>
      </c>
      <c r="D54" s="139">
        <f>D55-D48-D53-D45</f>
        <v>0</v>
      </c>
      <c r="E54" s="134">
        <v>0</v>
      </c>
      <c r="F54" s="1133"/>
      <c r="G54" s="1136"/>
      <c r="H54" s="1137"/>
      <c r="I54" s="60"/>
    </row>
    <row r="55" spans="1:9" ht="26.25" thickBot="1">
      <c r="A55" s="161"/>
      <c r="B55" s="166" t="s">
        <v>63</v>
      </c>
      <c r="C55" s="133">
        <f t="shared" si="2"/>
        <v>0</v>
      </c>
      <c r="D55" s="135">
        <v>0</v>
      </c>
      <c r="E55" s="133">
        <f>E54+E53+E48+E45</f>
        <v>0</v>
      </c>
      <c r="F55" s="158"/>
      <c r="G55" s="159"/>
      <c r="H55" s="160"/>
      <c r="I55" s="63"/>
    </row>
    <row r="56" spans="1:9" ht="26.25" thickBot="1">
      <c r="A56" s="77" t="s">
        <v>64</v>
      </c>
      <c r="B56" s="76" t="s">
        <v>65</v>
      </c>
      <c r="C56" s="133">
        <f t="shared" si="2"/>
        <v>0</v>
      </c>
      <c r="D56" s="167">
        <v>0</v>
      </c>
      <c r="E56" s="167">
        <v>0</v>
      </c>
      <c r="F56" s="1133"/>
      <c r="G56" s="1136"/>
      <c r="H56" s="1137"/>
      <c r="I56" s="60"/>
    </row>
    <row r="57" spans="1:9" ht="13.5" thickBot="1">
      <c r="A57" s="77" t="s">
        <v>66</v>
      </c>
      <c r="B57" s="76" t="s">
        <v>119</v>
      </c>
      <c r="C57" s="146"/>
      <c r="D57" s="146"/>
      <c r="E57" s="146"/>
      <c r="F57" s="152"/>
      <c r="G57" s="153"/>
      <c r="H57" s="154"/>
      <c r="I57" s="59"/>
    </row>
    <row r="58" spans="1:9" ht="26.25" thickBot="1">
      <c r="A58" s="132" t="s">
        <v>118</v>
      </c>
      <c r="B58" s="76" t="s">
        <v>122</v>
      </c>
      <c r="C58" s="133">
        <f>SUM(D58:E58)</f>
        <v>0</v>
      </c>
      <c r="D58" s="133">
        <f>D60-D59</f>
        <v>0</v>
      </c>
      <c r="E58" s="134">
        <v>0</v>
      </c>
      <c r="F58" s="1133"/>
      <c r="G58" s="1136"/>
      <c r="H58" s="1137"/>
      <c r="I58" s="60"/>
    </row>
    <row r="59" spans="1:9" ht="26.25" thickBot="1">
      <c r="A59" s="132" t="s">
        <v>118</v>
      </c>
      <c r="B59" s="76" t="s">
        <v>123</v>
      </c>
      <c r="C59" s="133">
        <f>SUM(D59:E59)</f>
        <v>0</v>
      </c>
      <c r="D59" s="134">
        <v>0</v>
      </c>
      <c r="E59" s="134">
        <v>0</v>
      </c>
      <c r="F59" s="1133"/>
      <c r="G59" s="1136"/>
      <c r="H59" s="1137"/>
      <c r="I59" s="60"/>
    </row>
    <row r="60" spans="1:9" ht="26.25" thickBot="1">
      <c r="A60" s="78"/>
      <c r="B60" s="150" t="s">
        <v>120</v>
      </c>
      <c r="C60" s="133">
        <f>SUM(D60:E60)</f>
        <v>0</v>
      </c>
      <c r="D60" s="134">
        <v>0</v>
      </c>
      <c r="E60" s="139">
        <f>SUM(E58:E59)</f>
        <v>0</v>
      </c>
      <c r="F60" s="158"/>
      <c r="G60" s="159"/>
      <c r="H60" s="160"/>
      <c r="I60" s="63"/>
    </row>
    <row r="61" spans="1:9" ht="13.5" thickBot="1">
      <c r="A61" s="79" t="s">
        <v>67</v>
      </c>
      <c r="B61" s="76" t="s">
        <v>68</v>
      </c>
      <c r="C61" s="133">
        <f>SUM(D61:E61)</f>
        <v>0</v>
      </c>
      <c r="D61" s="135">
        <v>0</v>
      </c>
      <c r="E61" s="134">
        <v>0</v>
      </c>
      <c r="F61" s="1133"/>
      <c r="G61" s="1136"/>
      <c r="H61" s="1137"/>
      <c r="I61" s="60"/>
    </row>
    <row r="62" spans="1:9" ht="13.5" thickBot="1">
      <c r="A62" s="73" t="s">
        <v>69</v>
      </c>
      <c r="B62" s="76" t="s">
        <v>121</v>
      </c>
      <c r="C62" s="144"/>
      <c r="D62" s="146"/>
      <c r="E62" s="146"/>
      <c r="F62" s="153"/>
      <c r="G62" s="153"/>
      <c r="H62" s="154"/>
      <c r="I62" s="59"/>
    </row>
    <row r="63" spans="1:9" ht="26.25" thickBot="1">
      <c r="A63" s="132" t="s">
        <v>113</v>
      </c>
      <c r="B63" s="76" t="s">
        <v>114</v>
      </c>
      <c r="C63" s="133">
        <f>SUM(D63:E63)</f>
        <v>0</v>
      </c>
      <c r="D63" s="133">
        <f>D65-D64</f>
        <v>0</v>
      </c>
      <c r="E63" s="134">
        <v>0</v>
      </c>
      <c r="F63" s="1133"/>
      <c r="G63" s="1136"/>
      <c r="H63" s="1137"/>
      <c r="I63" s="60"/>
    </row>
    <row r="64" spans="1:9" ht="26.25" thickBot="1">
      <c r="A64" s="132" t="s">
        <v>113</v>
      </c>
      <c r="B64" s="76" t="s">
        <v>115</v>
      </c>
      <c r="C64" s="133">
        <f>SUM(D64:E64)</f>
        <v>0</v>
      </c>
      <c r="D64" s="134">
        <v>0</v>
      </c>
      <c r="E64" s="134">
        <v>0</v>
      </c>
      <c r="F64" s="1138"/>
      <c r="G64" s="1136"/>
      <c r="H64" s="1137"/>
      <c r="I64" s="60"/>
    </row>
    <row r="65" spans="1:9" ht="13.5" thickBot="1">
      <c r="A65" s="161"/>
      <c r="B65" s="150" t="s">
        <v>116</v>
      </c>
      <c r="C65" s="133">
        <f>SUM(D65:E65)</f>
        <v>0</v>
      </c>
      <c r="D65" s="134">
        <v>0</v>
      </c>
      <c r="E65" s="139">
        <f>SUM(E63:E64)</f>
        <v>0</v>
      </c>
      <c r="F65" s="152"/>
      <c r="G65" s="153"/>
      <c r="H65" s="154"/>
      <c r="I65" s="59"/>
    </row>
    <row r="66" spans="1:9" ht="26.25" thickBot="1">
      <c r="A66" s="80" t="s">
        <v>125</v>
      </c>
      <c r="B66" s="75" t="s">
        <v>131</v>
      </c>
      <c r="C66" s="133">
        <f>SUM(D66:E66)</f>
        <v>0</v>
      </c>
      <c r="D66" s="170">
        <v>0</v>
      </c>
      <c r="E66" s="134">
        <v>0</v>
      </c>
      <c r="F66" s="1133"/>
      <c r="G66" s="1136"/>
      <c r="H66" s="1137"/>
      <c r="I66" s="60"/>
    </row>
    <row r="67" spans="1:9" ht="14.25" thickBot="1">
      <c r="A67" s="80" t="s">
        <v>125</v>
      </c>
      <c r="B67" s="75" t="s">
        <v>169</v>
      </c>
      <c r="C67" s="133">
        <f>SUM(D67:E67)</f>
        <v>0</v>
      </c>
      <c r="D67" s="135">
        <v>0</v>
      </c>
      <c r="E67" s="134">
        <v>0</v>
      </c>
      <c r="F67" s="1133"/>
      <c r="G67" s="1136"/>
      <c r="H67" s="1137"/>
      <c r="I67" s="60"/>
    </row>
    <row r="68" spans="1:9" ht="13.5" thickBot="1">
      <c r="A68" s="156"/>
      <c r="B68" s="150" t="s">
        <v>117</v>
      </c>
      <c r="C68" s="139">
        <f>SUM(C66:C67)+C65+C61+C60+C56+C55+C43+C39+C31+C13</f>
        <v>0</v>
      </c>
      <c r="D68" s="139">
        <f>SUM(D66:D67)+D65+D61+D60+D56+D55+D43+D39+D31+D13</f>
        <v>0</v>
      </c>
      <c r="E68" s="139">
        <f>SUM(E66:E67)+E65+E61+E60+E56+E55+E43+E39+E31+E13</f>
        <v>0</v>
      </c>
      <c r="F68" s="152"/>
      <c r="G68" s="153"/>
      <c r="H68" s="154"/>
      <c r="I68" s="59"/>
    </row>
    <row r="69" spans="1:8" ht="13.5" thickBot="1">
      <c r="A69" s="537" t="s">
        <v>130</v>
      </c>
      <c r="B69" s="538"/>
      <c r="C69" s="538"/>
      <c r="D69" s="538"/>
      <c r="E69" s="538"/>
      <c r="F69" s="538"/>
      <c r="G69" s="538"/>
      <c r="H69" s="539"/>
    </row>
    <row r="70" spans="1:9" ht="12.75">
      <c r="A70" s="27"/>
      <c r="B70" s="26"/>
      <c r="C70" s="25"/>
      <c r="D70" s="25"/>
      <c r="E70" s="25"/>
      <c r="F70" s="25"/>
      <c r="G70" s="25"/>
      <c r="H70" s="25"/>
      <c r="I70" s="25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52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</sheetData>
  <sheetProtection/>
  <mergeCells count="48">
    <mergeCell ref="F63:H63"/>
    <mergeCell ref="F64:H64"/>
    <mergeCell ref="F66:H66"/>
    <mergeCell ref="F67:H67"/>
    <mergeCell ref="F56:H56"/>
    <mergeCell ref="F58:H58"/>
    <mergeCell ref="F59:H59"/>
    <mergeCell ref="F61:H61"/>
    <mergeCell ref="F51:H51"/>
    <mergeCell ref="F52:H52"/>
    <mergeCell ref="F53:H53"/>
    <mergeCell ref="F54:H54"/>
    <mergeCell ref="F46:H46"/>
    <mergeCell ref="F47:H47"/>
    <mergeCell ref="F49:H49"/>
    <mergeCell ref="F50:H50"/>
    <mergeCell ref="F38:H38"/>
    <mergeCell ref="F41:H41"/>
    <mergeCell ref="F42:H42"/>
    <mergeCell ref="F45:H45"/>
    <mergeCell ref="F33:H33"/>
    <mergeCell ref="F34:H34"/>
    <mergeCell ref="F35:H35"/>
    <mergeCell ref="F36:H36"/>
    <mergeCell ref="F26:H26"/>
    <mergeCell ref="F27:H27"/>
    <mergeCell ref="F28:H28"/>
    <mergeCell ref="F30:H30"/>
    <mergeCell ref="F21:H21"/>
    <mergeCell ref="F22:H22"/>
    <mergeCell ref="F23:H23"/>
    <mergeCell ref="F25:H25"/>
    <mergeCell ref="F16:H16"/>
    <mergeCell ref="F17:H17"/>
    <mergeCell ref="F19:H19"/>
    <mergeCell ref="F20:H20"/>
    <mergeCell ref="F10:H10"/>
    <mergeCell ref="F11:H11"/>
    <mergeCell ref="F12:H12"/>
    <mergeCell ref="F15:H15"/>
    <mergeCell ref="F8:H8"/>
    <mergeCell ref="A1:H1"/>
    <mergeCell ref="A2:H2"/>
    <mergeCell ref="A3:C3"/>
    <mergeCell ref="A4:C4"/>
    <mergeCell ref="A5:C5"/>
    <mergeCell ref="A6:C6"/>
    <mergeCell ref="A7:B7"/>
  </mergeCells>
  <printOptions headings="1" horizontalCentered="1"/>
  <pageMargins left="0.25" right="0.25" top="1" bottom="1" header="0.5" footer="0.5"/>
  <pageSetup fitToHeight="3" orientation="portrait" scale="78" r:id="rId3"/>
  <headerFooter alignWithMargins="0">
    <oddHeader>&amp;CPage &amp;P of &amp;N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7"/>
  <sheetViews>
    <sheetView zoomScalePageLayoutView="0" workbookViewId="0" topLeftCell="A1">
      <pane ySplit="8" topLeftCell="A9" activePane="bottomLeft" state="frozen"/>
      <selection pane="topLeft" activeCell="A18" sqref="A18:M18"/>
      <selection pane="bottomLeft" activeCell="A1" sqref="A1:H1"/>
    </sheetView>
  </sheetViews>
  <sheetFormatPr defaultColWidth="9.140625" defaultRowHeight="12.75"/>
  <cols>
    <col min="1" max="1" width="7.7109375" style="0" customWidth="1"/>
    <col min="2" max="2" width="24.28125" style="0" customWidth="1"/>
    <col min="3" max="3" width="12.8515625" style="0" customWidth="1"/>
    <col min="4" max="4" width="12.28125" style="0" customWidth="1"/>
    <col min="5" max="5" width="13.7109375" style="0" customWidth="1"/>
    <col min="6" max="6" width="9.00390625" style="0" customWidth="1"/>
    <col min="7" max="7" width="11.00390625" style="0" customWidth="1"/>
    <col min="8" max="8" width="10.140625" style="0" customWidth="1"/>
    <col min="9" max="9" width="0.13671875" style="0" hidden="1" customWidth="1"/>
    <col min="11" max="11" width="9.7109375" style="0" bestFit="1" customWidth="1"/>
  </cols>
  <sheetData>
    <row r="1" spans="1:9" ht="33">
      <c r="A1" s="1141" t="s">
        <v>9</v>
      </c>
      <c r="B1" s="1142"/>
      <c r="C1" s="1142"/>
      <c r="D1" s="1142"/>
      <c r="E1" s="1142"/>
      <c r="F1" s="1142"/>
      <c r="G1" s="1142"/>
      <c r="H1" s="1143"/>
      <c r="I1" s="16"/>
    </row>
    <row r="2" spans="1:9" ht="27.75" customHeight="1" thickBot="1">
      <c r="A2" s="1144" t="s">
        <v>173</v>
      </c>
      <c r="B2" s="1145"/>
      <c r="C2" s="1145"/>
      <c r="D2" s="1145"/>
      <c r="E2" s="1145"/>
      <c r="F2" s="1146"/>
      <c r="G2" s="1146"/>
      <c r="H2" s="1147"/>
      <c r="I2" s="15"/>
    </row>
    <row r="3" spans="1:9" ht="13.5" thickBot="1">
      <c r="A3" s="1148" t="str">
        <f>'ISD Summary'!A3&amp;" "&amp;'ISD Summary'!B3</f>
        <v>IHS Area Office: 0</v>
      </c>
      <c r="B3" s="1149"/>
      <c r="C3" s="1150"/>
      <c r="D3" s="273"/>
      <c r="E3" s="86"/>
      <c r="F3" s="188"/>
      <c r="G3" s="220" t="str">
        <f>'IT, Dir, Startup and Pre-Award'!I4</f>
        <v>HQ ISD #:</v>
      </c>
      <c r="H3" s="516" t="str">
        <f>'IT, Dir, Startup and Pre-Award'!J4</f>
        <v>10-_____</v>
      </c>
      <c r="I3" s="16"/>
    </row>
    <row r="4" spans="1:9" ht="13.5" thickBot="1">
      <c r="A4" s="1148" t="str">
        <f>'Tribal Request'!A7:B7</f>
        <v>Tribe/Contractor:  </v>
      </c>
      <c r="B4" s="1149"/>
      <c r="C4" s="1150"/>
      <c r="D4" s="273"/>
      <c r="E4" s="220"/>
      <c r="F4" s="188"/>
      <c r="G4" s="220" t="str">
        <f>'IT, Dir, Startup and Pre-Award'!I5</f>
        <v>PFSA Start Date:</v>
      </c>
      <c r="H4" s="419">
        <f>'IT, Dir, Startup and Pre-Award'!J5</f>
        <v>0</v>
      </c>
      <c r="I4" s="13"/>
    </row>
    <row r="5" spans="1:11" ht="13.5" thickBot="1">
      <c r="A5" s="1148" t="str">
        <f>'ISD Summary'!A8&amp;" "&amp;'ISD Summary'!C9</f>
        <v>Program:   </v>
      </c>
      <c r="B5" s="1149"/>
      <c r="C5" s="1150"/>
      <c r="D5" s="273"/>
      <c r="E5" s="220"/>
      <c r="F5" s="188"/>
      <c r="G5" s="220" t="str">
        <f>'IT, Dir, Startup and Pre-Award'!I6</f>
        <v>Award Performance Period Beginning Date:</v>
      </c>
      <c r="H5" s="419">
        <f>'IT, Dir, Startup and Pre-Award'!J6</f>
        <v>0</v>
      </c>
      <c r="I5" s="13"/>
      <c r="K5" s="3"/>
    </row>
    <row r="6" spans="1:9" ht="13.5" thickBot="1">
      <c r="A6" s="1148" t="str">
        <f>'ISD Summary'!A9&amp;" "&amp;'ISD Summary'!C10</f>
        <v>Contract/Compact #:   </v>
      </c>
      <c r="B6" s="1149"/>
      <c r="C6" s="1150"/>
      <c r="D6" s="273"/>
      <c r="E6" s="275"/>
      <c r="F6" s="188"/>
      <c r="G6" s="220" t="str">
        <f>'IT, Dir, Startup and Pre-Award'!I7</f>
        <v>Award Performance Period  Ending Date:</v>
      </c>
      <c r="H6" s="419">
        <f>'IT, Dir, Startup and Pre-Award'!J7</f>
        <v>0</v>
      </c>
      <c r="I6" s="40"/>
    </row>
    <row r="7" spans="1:9" ht="13.5" thickBot="1">
      <c r="A7" s="1155" t="str">
        <f>"SSA:  "&amp;'Funding Summary'!A16</f>
        <v>SSA:  Environmental Health Support</v>
      </c>
      <c r="B7" s="1156"/>
      <c r="C7" s="560">
        <f>'Funding Summary'!E16-C68</f>
        <v>0</v>
      </c>
      <c r="D7" s="65" t="s">
        <v>465</v>
      </c>
      <c r="E7" s="53"/>
      <c r="F7" s="622"/>
      <c r="G7" s="220"/>
      <c r="H7" s="656"/>
      <c r="I7" s="47"/>
    </row>
    <row r="8" spans="1:9" ht="69.75" customHeight="1" thickBot="1">
      <c r="A8" s="69" t="s">
        <v>73</v>
      </c>
      <c r="B8" s="70" t="s">
        <v>70</v>
      </c>
      <c r="C8" s="71" t="s">
        <v>74</v>
      </c>
      <c r="D8" s="72" t="s">
        <v>112</v>
      </c>
      <c r="E8" s="72" t="s">
        <v>168</v>
      </c>
      <c r="F8" s="1170" t="s">
        <v>81</v>
      </c>
      <c r="G8" s="1125"/>
      <c r="H8" s="1126"/>
      <c r="I8" s="42"/>
    </row>
    <row r="9" spans="1:9" ht="26.25" thickBot="1">
      <c r="A9" s="73" t="s">
        <v>36</v>
      </c>
      <c r="B9" s="74" t="s">
        <v>24</v>
      </c>
      <c r="C9" s="68"/>
      <c r="D9" s="130"/>
      <c r="E9" s="130"/>
      <c r="F9" s="130"/>
      <c r="G9" s="130"/>
      <c r="H9" s="131"/>
      <c r="I9" s="56"/>
    </row>
    <row r="10" spans="1:9" ht="26.25" thickBot="1">
      <c r="A10" s="132" t="s">
        <v>11</v>
      </c>
      <c r="B10" s="74" t="s">
        <v>243</v>
      </c>
      <c r="C10" s="133">
        <f>SUM(D10:E10)</f>
        <v>0</v>
      </c>
      <c r="D10" s="133">
        <f>D13-D11-D12</f>
        <v>0</v>
      </c>
      <c r="E10" s="135">
        <v>0</v>
      </c>
      <c r="F10" s="1138"/>
      <c r="G10" s="1136"/>
      <c r="H10" s="1137"/>
      <c r="I10" s="62"/>
    </row>
    <row r="11" spans="1:9" ht="26.25" thickBot="1">
      <c r="A11" s="132" t="s">
        <v>248</v>
      </c>
      <c r="B11" s="74" t="s">
        <v>249</v>
      </c>
      <c r="C11" s="133">
        <f>SUM(D11:E11)</f>
        <v>0</v>
      </c>
      <c r="D11" s="135">
        <v>0</v>
      </c>
      <c r="E11" s="135">
        <v>0</v>
      </c>
      <c r="F11" s="1138"/>
      <c r="G11" s="1160"/>
      <c r="H11" s="1161"/>
      <c r="I11" s="62"/>
    </row>
    <row r="12" spans="1:11" ht="26.25" thickBot="1">
      <c r="A12" s="132" t="s">
        <v>11</v>
      </c>
      <c r="B12" s="74" t="s">
        <v>244</v>
      </c>
      <c r="C12" s="133">
        <f>SUM(D12:E12)</f>
        <v>0</v>
      </c>
      <c r="D12" s="135">
        <v>0</v>
      </c>
      <c r="E12" s="135">
        <v>0</v>
      </c>
      <c r="F12" s="1138"/>
      <c r="G12" s="1136"/>
      <c r="H12" s="1137"/>
      <c r="I12" s="62"/>
      <c r="K12" s="49"/>
    </row>
    <row r="13" spans="1:9" ht="13.5" thickBot="1">
      <c r="A13" s="137"/>
      <c r="B13" s="138" t="s">
        <v>12</v>
      </c>
      <c r="C13" s="139">
        <f>SUM(C10:C12)</f>
        <v>0</v>
      </c>
      <c r="D13" s="170"/>
      <c r="E13" s="140">
        <f>SUM(E10:E12)</f>
        <v>0</v>
      </c>
      <c r="F13" s="141"/>
      <c r="G13" s="142"/>
      <c r="H13" s="143"/>
      <c r="I13" s="57"/>
    </row>
    <row r="14" spans="1:9" ht="13.5" thickBot="1">
      <c r="A14" s="73" t="s">
        <v>37</v>
      </c>
      <c r="B14" s="75" t="s">
        <v>25</v>
      </c>
      <c r="C14" s="144"/>
      <c r="D14" s="146"/>
      <c r="E14" s="146"/>
      <c r="F14" s="147"/>
      <c r="G14" s="147"/>
      <c r="H14" s="148"/>
      <c r="I14" s="58"/>
    </row>
    <row r="15" spans="1:19" ht="51.75" thickBot="1">
      <c r="A15" s="132" t="s">
        <v>155</v>
      </c>
      <c r="B15" s="76" t="s">
        <v>30</v>
      </c>
      <c r="C15" s="133">
        <f>SUM(D15:E15)</f>
        <v>0</v>
      </c>
      <c r="D15" s="135">
        <v>0</v>
      </c>
      <c r="E15" s="149">
        <v>0</v>
      </c>
      <c r="F15" s="1133"/>
      <c r="G15" s="1136"/>
      <c r="H15" s="1137"/>
      <c r="I15" s="60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64.5" thickBot="1">
      <c r="A16" s="132" t="s">
        <v>15</v>
      </c>
      <c r="B16" s="76" t="s">
        <v>31</v>
      </c>
      <c r="C16" s="133">
        <f>SUM(D16:E16)</f>
        <v>0</v>
      </c>
      <c r="D16" s="134">
        <v>0</v>
      </c>
      <c r="E16" s="149">
        <v>0</v>
      </c>
      <c r="F16" s="1133"/>
      <c r="G16" s="1136"/>
      <c r="H16" s="1137"/>
      <c r="I16" s="60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64.5" thickBot="1">
      <c r="A17" s="132" t="s">
        <v>14</v>
      </c>
      <c r="B17" s="76" t="s">
        <v>32</v>
      </c>
      <c r="C17" s="133">
        <f>SUM(D17:E17)</f>
        <v>0</v>
      </c>
      <c r="D17" s="134">
        <v>0</v>
      </c>
      <c r="E17" s="149">
        <v>0</v>
      </c>
      <c r="F17" s="1133"/>
      <c r="G17" s="1136"/>
      <c r="H17" s="1137"/>
      <c r="I17" s="60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9" ht="13.5" thickBot="1">
      <c r="A18" s="132"/>
      <c r="B18" s="150" t="s">
        <v>16</v>
      </c>
      <c r="C18" s="133">
        <f>SUM(D18:I18)</f>
        <v>0</v>
      </c>
      <c r="D18" s="139">
        <f>SUM(D15:D17)</f>
        <v>0</v>
      </c>
      <c r="E18" s="151">
        <f>SUM(E15:E17)</f>
        <v>0</v>
      </c>
      <c r="F18" s="152"/>
      <c r="G18" s="153"/>
      <c r="H18" s="154"/>
      <c r="I18" s="58"/>
    </row>
    <row r="19" spans="1:15" ht="51.75" thickBot="1">
      <c r="A19" s="132" t="s">
        <v>156</v>
      </c>
      <c r="B19" s="76" t="s">
        <v>19</v>
      </c>
      <c r="C19" s="133">
        <f aca="true" t="shared" si="0" ref="C19:C31">SUM(D19:E19)</f>
        <v>0</v>
      </c>
      <c r="D19" s="134">
        <v>0</v>
      </c>
      <c r="E19" s="134">
        <v>0</v>
      </c>
      <c r="F19" s="1133"/>
      <c r="G19" s="1136"/>
      <c r="H19" s="1137"/>
      <c r="I19" s="60"/>
      <c r="J19" s="2"/>
      <c r="K19" s="2"/>
      <c r="L19" s="2"/>
      <c r="M19" s="2"/>
      <c r="N19" s="2"/>
      <c r="O19" s="2"/>
    </row>
    <row r="20" spans="1:15" ht="51.75" thickBot="1">
      <c r="A20" s="150" t="s">
        <v>18</v>
      </c>
      <c r="B20" s="76" t="s">
        <v>17</v>
      </c>
      <c r="C20" s="133">
        <f t="shared" si="0"/>
        <v>0</v>
      </c>
      <c r="D20" s="134">
        <v>0</v>
      </c>
      <c r="E20" s="134">
        <v>0</v>
      </c>
      <c r="F20" s="1133"/>
      <c r="G20" s="1136"/>
      <c r="H20" s="1137"/>
      <c r="I20" s="60"/>
      <c r="J20" s="2"/>
      <c r="K20" s="2"/>
      <c r="L20" s="2"/>
      <c r="M20" s="2"/>
      <c r="N20" s="2"/>
      <c r="O20" s="2"/>
    </row>
    <row r="21" spans="1:15" ht="51.75" thickBot="1">
      <c r="A21" s="132" t="s">
        <v>20</v>
      </c>
      <c r="B21" s="76" t="s">
        <v>21</v>
      </c>
      <c r="C21" s="133">
        <f t="shared" si="0"/>
        <v>0</v>
      </c>
      <c r="D21" s="134">
        <v>0</v>
      </c>
      <c r="E21" s="134">
        <v>0</v>
      </c>
      <c r="F21" s="1133"/>
      <c r="G21" s="1136"/>
      <c r="H21" s="1137"/>
      <c r="I21" s="60"/>
      <c r="J21" s="2"/>
      <c r="K21" s="2"/>
      <c r="L21" s="2"/>
      <c r="M21" s="2"/>
      <c r="N21" s="2"/>
      <c r="O21" s="2"/>
    </row>
    <row r="22" spans="1:15" ht="51.75" thickBot="1">
      <c r="A22" s="132" t="s">
        <v>93</v>
      </c>
      <c r="B22" s="76" t="s">
        <v>95</v>
      </c>
      <c r="C22" s="133">
        <f t="shared" si="0"/>
        <v>0</v>
      </c>
      <c r="D22" s="134">
        <v>0</v>
      </c>
      <c r="E22" s="134">
        <v>0</v>
      </c>
      <c r="F22" s="1133"/>
      <c r="G22" s="1136"/>
      <c r="H22" s="1137"/>
      <c r="I22" s="60"/>
      <c r="J22" s="2"/>
      <c r="K22" s="2"/>
      <c r="L22" s="2"/>
      <c r="M22" s="2"/>
      <c r="N22" s="2"/>
      <c r="O22" s="2"/>
    </row>
    <row r="23" spans="1:15" ht="51.75" thickBot="1">
      <c r="A23" s="132" t="s">
        <v>94</v>
      </c>
      <c r="B23" s="76" t="s">
        <v>96</v>
      </c>
      <c r="C23" s="133">
        <f t="shared" si="0"/>
        <v>0</v>
      </c>
      <c r="D23" s="134">
        <v>0</v>
      </c>
      <c r="E23" s="134">
        <v>0</v>
      </c>
      <c r="F23" s="1133"/>
      <c r="G23" s="1136"/>
      <c r="H23" s="1137"/>
      <c r="I23" s="61"/>
      <c r="J23" s="2"/>
      <c r="K23" s="2"/>
      <c r="L23" s="2"/>
      <c r="M23" s="2"/>
      <c r="N23" s="2"/>
      <c r="O23" s="2"/>
    </row>
    <row r="24" spans="1:9" ht="13.5" thickBot="1">
      <c r="A24" s="73"/>
      <c r="B24" s="150" t="s">
        <v>22</v>
      </c>
      <c r="C24" s="133">
        <f t="shared" si="0"/>
        <v>0</v>
      </c>
      <c r="D24" s="139">
        <f>SUM(D19:D23)</f>
        <v>0</v>
      </c>
      <c r="E24" s="151">
        <f>SUM(E19:E23)</f>
        <v>0</v>
      </c>
      <c r="F24" s="152"/>
      <c r="G24" s="153"/>
      <c r="H24" s="154"/>
      <c r="I24" s="59"/>
    </row>
    <row r="25" spans="1:16" ht="51.75" thickBot="1">
      <c r="A25" s="132" t="s">
        <v>26</v>
      </c>
      <c r="B25" s="79" t="s">
        <v>27</v>
      </c>
      <c r="C25" s="133">
        <f t="shared" si="0"/>
        <v>0</v>
      </c>
      <c r="D25" s="134">
        <v>0</v>
      </c>
      <c r="E25" s="134">
        <v>0</v>
      </c>
      <c r="F25" s="1133"/>
      <c r="G25" s="1136"/>
      <c r="H25" s="1137"/>
      <c r="I25" s="60"/>
      <c r="J25" s="2"/>
      <c r="K25" s="2"/>
      <c r="L25" s="2"/>
      <c r="M25" s="2"/>
      <c r="N25" s="2"/>
      <c r="O25" s="2"/>
      <c r="P25" s="2"/>
    </row>
    <row r="26" spans="1:16" ht="64.5" thickBot="1">
      <c r="A26" s="132" t="s">
        <v>28</v>
      </c>
      <c r="B26" s="79" t="s">
        <v>29</v>
      </c>
      <c r="C26" s="133">
        <f t="shared" si="0"/>
        <v>0</v>
      </c>
      <c r="D26" s="134">
        <v>0</v>
      </c>
      <c r="E26" s="134">
        <v>0</v>
      </c>
      <c r="F26" s="1133"/>
      <c r="G26" s="1136"/>
      <c r="H26" s="1137"/>
      <c r="I26" s="60"/>
      <c r="J26" s="2"/>
      <c r="K26" s="2"/>
      <c r="L26" s="2"/>
      <c r="M26" s="2"/>
      <c r="N26" s="2"/>
      <c r="O26" s="2"/>
      <c r="P26" s="2"/>
    </row>
    <row r="27" spans="1:16" ht="64.5" thickBot="1">
      <c r="A27" s="132" t="s">
        <v>154</v>
      </c>
      <c r="B27" s="76" t="s">
        <v>23</v>
      </c>
      <c r="C27" s="133">
        <f t="shared" si="0"/>
        <v>0</v>
      </c>
      <c r="D27" s="134">
        <v>0</v>
      </c>
      <c r="E27" s="134">
        <v>0</v>
      </c>
      <c r="F27" s="1133"/>
      <c r="G27" s="1136"/>
      <c r="H27" s="1137"/>
      <c r="I27" s="61"/>
      <c r="J27" s="2"/>
      <c r="K27" s="2"/>
      <c r="L27" s="2"/>
      <c r="M27" s="2"/>
      <c r="N27" s="2"/>
      <c r="O27" s="2"/>
      <c r="P27" s="2"/>
    </row>
    <row r="28" spans="1:9" ht="51.75" thickBot="1">
      <c r="A28" s="132" t="s">
        <v>33</v>
      </c>
      <c r="B28" s="76" t="s">
        <v>34</v>
      </c>
      <c r="C28" s="133">
        <f t="shared" si="0"/>
        <v>0</v>
      </c>
      <c r="D28" s="134">
        <v>0</v>
      </c>
      <c r="E28" s="134">
        <v>0</v>
      </c>
      <c r="F28" s="1133"/>
      <c r="G28" s="1134"/>
      <c r="H28" s="1135"/>
      <c r="I28" s="51"/>
    </row>
    <row r="29" spans="1:9" ht="13.5" thickBot="1">
      <c r="A29" s="73"/>
      <c r="B29" s="150" t="s">
        <v>245</v>
      </c>
      <c r="C29" s="133">
        <f t="shared" si="0"/>
        <v>0</v>
      </c>
      <c r="D29" s="139">
        <f>SUM(D25:D28)</f>
        <v>0</v>
      </c>
      <c r="E29" s="139">
        <f>SUM(E25:E28)</f>
        <v>0</v>
      </c>
      <c r="F29" s="152"/>
      <c r="G29" s="153"/>
      <c r="H29" s="154"/>
      <c r="I29" s="51"/>
    </row>
    <row r="30" spans="1:9" ht="13.5" customHeight="1" thickBot="1">
      <c r="A30" s="132" t="s">
        <v>13</v>
      </c>
      <c r="B30" s="76" t="s">
        <v>35</v>
      </c>
      <c r="C30" s="133">
        <f t="shared" si="0"/>
        <v>0</v>
      </c>
      <c r="D30" s="168">
        <f>D31-(D29+D24+D18)</f>
        <v>0</v>
      </c>
      <c r="E30" s="135">
        <v>0</v>
      </c>
      <c r="F30" s="1133"/>
      <c r="G30" s="1136"/>
      <c r="H30" s="1137"/>
      <c r="I30" s="51"/>
    </row>
    <row r="31" spans="1:9" ht="13.5" thickBot="1">
      <c r="A31" s="156"/>
      <c r="B31" s="150" t="s">
        <v>38</v>
      </c>
      <c r="C31" s="133">
        <f t="shared" si="0"/>
        <v>0</v>
      </c>
      <c r="D31" s="155">
        <v>0</v>
      </c>
      <c r="E31" s="133">
        <f>E30+E29+E24+E18</f>
        <v>0</v>
      </c>
      <c r="F31" s="141"/>
      <c r="G31" s="142"/>
      <c r="H31" s="143"/>
      <c r="I31" s="57"/>
    </row>
    <row r="32" spans="1:9" ht="13.5" thickBot="1">
      <c r="A32" s="73" t="s">
        <v>39</v>
      </c>
      <c r="B32" s="76" t="s">
        <v>98</v>
      </c>
      <c r="C32" s="146"/>
      <c r="D32" s="146"/>
      <c r="E32" s="146"/>
      <c r="F32" s="147"/>
      <c r="G32" s="147"/>
      <c r="H32" s="148"/>
      <c r="I32" s="58"/>
    </row>
    <row r="33" spans="1:9" ht="179.25" thickBot="1">
      <c r="A33" s="132" t="s">
        <v>97</v>
      </c>
      <c r="B33" s="76" t="s">
        <v>105</v>
      </c>
      <c r="C33" s="133">
        <f aca="true" t="shared" si="1" ref="C33:C38">SUM(D33:E33)</f>
        <v>0</v>
      </c>
      <c r="D33" s="134">
        <v>0</v>
      </c>
      <c r="E33" s="134">
        <v>0</v>
      </c>
      <c r="F33" s="1133"/>
      <c r="G33" s="1136"/>
      <c r="H33" s="1137"/>
      <c r="I33" s="60"/>
    </row>
    <row r="34" spans="1:9" ht="40.5" customHeight="1" thickBot="1">
      <c r="A34" s="132" t="s">
        <v>99</v>
      </c>
      <c r="B34" s="76" t="s">
        <v>102</v>
      </c>
      <c r="C34" s="133">
        <f t="shared" si="1"/>
        <v>0</v>
      </c>
      <c r="D34" s="134">
        <v>0</v>
      </c>
      <c r="E34" s="134">
        <v>0</v>
      </c>
      <c r="F34" s="1138"/>
      <c r="G34" s="1136"/>
      <c r="H34" s="1137"/>
      <c r="I34" s="60"/>
    </row>
    <row r="35" spans="1:9" ht="13.5" thickBot="1">
      <c r="A35" s="132" t="s">
        <v>100</v>
      </c>
      <c r="B35" s="76" t="s">
        <v>103</v>
      </c>
      <c r="C35" s="133">
        <f t="shared" si="1"/>
        <v>0</v>
      </c>
      <c r="D35" s="134">
        <v>0</v>
      </c>
      <c r="E35" s="134">
        <v>0</v>
      </c>
      <c r="F35" s="1133"/>
      <c r="G35" s="1136"/>
      <c r="H35" s="1137"/>
      <c r="I35" s="60"/>
    </row>
    <row r="36" spans="1:9" ht="13.5" thickBot="1">
      <c r="A36" s="132" t="s">
        <v>101</v>
      </c>
      <c r="B36" s="76" t="s">
        <v>104</v>
      </c>
      <c r="C36" s="133">
        <f t="shared" si="1"/>
        <v>0</v>
      </c>
      <c r="D36" s="134">
        <v>0</v>
      </c>
      <c r="E36" s="134">
        <v>0</v>
      </c>
      <c r="F36" s="1133"/>
      <c r="G36" s="1136"/>
      <c r="H36" s="1137"/>
      <c r="I36" s="60"/>
    </row>
    <row r="37" spans="1:9" ht="13.5" thickBot="1">
      <c r="A37" s="132"/>
      <c r="B37" s="150" t="s">
        <v>106</v>
      </c>
      <c r="C37" s="133">
        <f t="shared" si="1"/>
        <v>0</v>
      </c>
      <c r="D37" s="133">
        <f>SUM(D33:D36)</f>
        <v>0</v>
      </c>
      <c r="E37" s="133">
        <f>SUM(E33:E36)</f>
        <v>0</v>
      </c>
      <c r="F37" s="158"/>
      <c r="G37" s="159"/>
      <c r="H37" s="160"/>
      <c r="I37" s="63"/>
    </row>
    <row r="38" spans="1:9" ht="13.5" thickBot="1">
      <c r="A38" s="132" t="s">
        <v>107</v>
      </c>
      <c r="B38" s="79" t="s">
        <v>108</v>
      </c>
      <c r="C38" s="133">
        <f t="shared" si="1"/>
        <v>0</v>
      </c>
      <c r="D38" s="139">
        <f>D39-SUM(D33:D36)</f>
        <v>0</v>
      </c>
      <c r="E38" s="134">
        <v>0</v>
      </c>
      <c r="F38" s="1133"/>
      <c r="G38" s="1136"/>
      <c r="H38" s="1137"/>
      <c r="I38" s="60"/>
    </row>
    <row r="39" spans="1:9" ht="13.5" thickBot="1">
      <c r="A39" s="161"/>
      <c r="B39" s="150" t="s">
        <v>109</v>
      </c>
      <c r="C39" s="133">
        <f>SUM(C37:C38)</f>
        <v>0</v>
      </c>
      <c r="D39" s="169">
        <v>0</v>
      </c>
      <c r="E39" s="162">
        <f>SUM(E37:E38)</f>
        <v>0</v>
      </c>
      <c r="F39" s="141"/>
      <c r="G39" s="163"/>
      <c r="H39" s="164"/>
      <c r="I39" s="64"/>
    </row>
    <row r="40" spans="1:9" ht="26.25" thickBot="1">
      <c r="A40" s="76" t="s">
        <v>40</v>
      </c>
      <c r="B40" s="76" t="s">
        <v>41</v>
      </c>
      <c r="C40" s="146"/>
      <c r="D40" s="146"/>
      <c r="E40" s="146"/>
      <c r="F40" s="147"/>
      <c r="G40" s="147"/>
      <c r="H40" s="148"/>
      <c r="I40" s="58"/>
    </row>
    <row r="41" spans="1:9" ht="39" thickBot="1">
      <c r="A41" s="76">
        <v>22.31</v>
      </c>
      <c r="B41" s="73" t="s">
        <v>42</v>
      </c>
      <c r="C41" s="133">
        <f>SUM(D41:E41)</f>
        <v>0</v>
      </c>
      <c r="D41" s="135">
        <v>0</v>
      </c>
      <c r="E41" s="135">
        <v>0</v>
      </c>
      <c r="F41" s="1133"/>
      <c r="G41" s="1136"/>
      <c r="H41" s="1137"/>
      <c r="I41" s="60"/>
    </row>
    <row r="42" spans="1:9" ht="26.25" thickBot="1">
      <c r="A42" s="132" t="s">
        <v>43</v>
      </c>
      <c r="B42" s="76" t="s">
        <v>44</v>
      </c>
      <c r="C42" s="133">
        <f>SUM(D42:E42)</f>
        <v>0</v>
      </c>
      <c r="D42" s="139">
        <f>D43-D41</f>
        <v>0</v>
      </c>
      <c r="E42" s="134">
        <v>0</v>
      </c>
      <c r="F42" s="1133"/>
      <c r="G42" s="1136"/>
      <c r="H42" s="1137"/>
      <c r="I42" s="61"/>
    </row>
    <row r="43" spans="1:9" ht="13.5" thickBot="1">
      <c r="A43" s="161"/>
      <c r="B43" s="150" t="s">
        <v>45</v>
      </c>
      <c r="C43" s="133">
        <f>SUM(C41:C42)</f>
        <v>0</v>
      </c>
      <c r="D43" s="169">
        <v>0</v>
      </c>
      <c r="E43" s="162">
        <f>SUM(E41:E42)</f>
        <v>0</v>
      </c>
      <c r="F43" s="141"/>
      <c r="G43" s="142"/>
      <c r="H43" s="143"/>
      <c r="I43" s="57"/>
    </row>
    <row r="44" spans="1:9" ht="26.25" thickBot="1">
      <c r="A44" s="77" t="s">
        <v>58</v>
      </c>
      <c r="B44" s="76" t="s">
        <v>59</v>
      </c>
      <c r="C44" s="146"/>
      <c r="D44" s="146"/>
      <c r="E44" s="146"/>
      <c r="F44" s="147"/>
      <c r="G44" s="147"/>
      <c r="H44" s="148"/>
      <c r="I44" s="58"/>
    </row>
    <row r="45" spans="1:9" ht="26.25" thickBot="1">
      <c r="A45" s="132" t="s">
        <v>71</v>
      </c>
      <c r="B45" s="76" t="s">
        <v>72</v>
      </c>
      <c r="C45" s="133">
        <f aca="true" t="shared" si="2" ref="C45:C56">SUM(D45:E45)</f>
        <v>0</v>
      </c>
      <c r="D45" s="165">
        <v>0</v>
      </c>
      <c r="E45" s="165">
        <v>0</v>
      </c>
      <c r="F45" s="1133"/>
      <c r="G45" s="1136"/>
      <c r="H45" s="1137"/>
      <c r="I45" s="60"/>
    </row>
    <row r="46" spans="1:9" ht="64.5" thickBot="1">
      <c r="A46" s="132" t="s">
        <v>46</v>
      </c>
      <c r="B46" s="76" t="s">
        <v>47</v>
      </c>
      <c r="C46" s="133">
        <f t="shared" si="2"/>
        <v>0</v>
      </c>
      <c r="D46" s="134">
        <v>0</v>
      </c>
      <c r="E46" s="134">
        <v>0</v>
      </c>
      <c r="F46" s="1133"/>
      <c r="G46" s="1136"/>
      <c r="H46" s="1137"/>
      <c r="I46" s="60"/>
    </row>
    <row r="47" spans="1:9" ht="39" thickBot="1">
      <c r="A47" s="132" t="s">
        <v>48</v>
      </c>
      <c r="B47" s="76" t="s">
        <v>49</v>
      </c>
      <c r="C47" s="133">
        <f t="shared" si="2"/>
        <v>0</v>
      </c>
      <c r="D47" s="134">
        <v>0</v>
      </c>
      <c r="E47" s="134">
        <v>0</v>
      </c>
      <c r="F47" s="1133"/>
      <c r="G47" s="1136"/>
      <c r="H47" s="1137"/>
      <c r="I47" s="60"/>
    </row>
    <row r="48" spans="1:9" ht="13.5" thickBot="1">
      <c r="A48" s="76"/>
      <c r="B48" s="150" t="s">
        <v>157</v>
      </c>
      <c r="C48" s="133">
        <f t="shared" si="2"/>
        <v>0</v>
      </c>
      <c r="D48" s="133">
        <f>SUM(D46:D47)</f>
        <v>0</v>
      </c>
      <c r="E48" s="133">
        <f>SUM(E46:E47)</f>
        <v>0</v>
      </c>
      <c r="F48" s="158"/>
      <c r="G48" s="159"/>
      <c r="H48" s="160"/>
      <c r="I48" s="63"/>
    </row>
    <row r="49" spans="1:9" ht="39" thickBot="1">
      <c r="A49" s="132" t="s">
        <v>50</v>
      </c>
      <c r="B49" s="76" t="s">
        <v>51</v>
      </c>
      <c r="C49" s="133">
        <f t="shared" si="2"/>
        <v>0</v>
      </c>
      <c r="D49" s="134">
        <v>0</v>
      </c>
      <c r="E49" s="134">
        <v>0</v>
      </c>
      <c r="F49" s="1133"/>
      <c r="G49" s="1136"/>
      <c r="H49" s="1137"/>
      <c r="I49" s="60"/>
    </row>
    <row r="50" spans="1:9" ht="39" thickBot="1">
      <c r="A50" s="132" t="s">
        <v>52</v>
      </c>
      <c r="B50" s="76" t="s">
        <v>53</v>
      </c>
      <c r="C50" s="133">
        <f t="shared" si="2"/>
        <v>0</v>
      </c>
      <c r="D50" s="134">
        <v>0</v>
      </c>
      <c r="E50" s="134">
        <v>0</v>
      </c>
      <c r="F50" s="1133"/>
      <c r="G50" s="1136"/>
      <c r="H50" s="1137"/>
      <c r="I50" s="60"/>
    </row>
    <row r="51" spans="1:9" ht="51.75" thickBot="1">
      <c r="A51" s="132" t="s">
        <v>54</v>
      </c>
      <c r="B51" s="76" t="s">
        <v>246</v>
      </c>
      <c r="C51" s="133">
        <f t="shared" si="2"/>
        <v>0</v>
      </c>
      <c r="D51" s="134">
        <v>0</v>
      </c>
      <c r="E51" s="134">
        <v>0</v>
      </c>
      <c r="F51" s="1133"/>
      <c r="G51" s="1136"/>
      <c r="H51" s="1137"/>
      <c r="I51" s="60"/>
    </row>
    <row r="52" spans="1:9" ht="51.75" thickBot="1">
      <c r="A52" s="132" t="s">
        <v>56</v>
      </c>
      <c r="B52" s="76" t="s">
        <v>57</v>
      </c>
      <c r="C52" s="133">
        <f t="shared" si="2"/>
        <v>0</v>
      </c>
      <c r="D52" s="134">
        <v>0</v>
      </c>
      <c r="E52" s="134">
        <v>0</v>
      </c>
      <c r="F52" s="1151"/>
      <c r="G52" s="1136"/>
      <c r="H52" s="1137"/>
      <c r="I52" s="60"/>
    </row>
    <row r="53" spans="1:8" ht="26.25" thickBot="1">
      <c r="A53" s="76"/>
      <c r="B53" s="150" t="s">
        <v>60</v>
      </c>
      <c r="C53" s="133">
        <f t="shared" si="2"/>
        <v>0</v>
      </c>
      <c r="D53" s="133">
        <f>SUM(D49:D52)</f>
        <v>0</v>
      </c>
      <c r="E53" s="133">
        <f>SUM(E49:E52)</f>
        <v>0</v>
      </c>
      <c r="F53" s="1152"/>
      <c r="G53" s="1153"/>
      <c r="H53" s="1154"/>
    </row>
    <row r="54" spans="1:9" ht="13.5" thickBot="1">
      <c r="A54" s="132" t="s">
        <v>61</v>
      </c>
      <c r="B54" s="76" t="s">
        <v>62</v>
      </c>
      <c r="C54" s="133">
        <f t="shared" si="2"/>
        <v>0</v>
      </c>
      <c r="D54" s="139">
        <f>D55-D48-D53-D45</f>
        <v>0</v>
      </c>
      <c r="E54" s="134">
        <v>0</v>
      </c>
      <c r="F54" s="1133"/>
      <c r="G54" s="1136"/>
      <c r="H54" s="1137"/>
      <c r="I54" s="60"/>
    </row>
    <row r="55" spans="1:9" ht="26.25" thickBot="1">
      <c r="A55" s="161"/>
      <c r="B55" s="166" t="s">
        <v>63</v>
      </c>
      <c r="C55" s="133">
        <f t="shared" si="2"/>
        <v>0</v>
      </c>
      <c r="D55" s="135">
        <v>0</v>
      </c>
      <c r="E55" s="133">
        <f>E54+E53+E48+E45</f>
        <v>0</v>
      </c>
      <c r="F55" s="158"/>
      <c r="G55" s="159"/>
      <c r="H55" s="160"/>
      <c r="I55" s="63"/>
    </row>
    <row r="56" spans="1:9" ht="26.25" thickBot="1">
      <c r="A56" s="77" t="s">
        <v>64</v>
      </c>
      <c r="B56" s="76" t="s">
        <v>65</v>
      </c>
      <c r="C56" s="133">
        <f t="shared" si="2"/>
        <v>0</v>
      </c>
      <c r="D56" s="167">
        <v>0</v>
      </c>
      <c r="E56" s="167">
        <v>0</v>
      </c>
      <c r="F56" s="1133"/>
      <c r="G56" s="1136"/>
      <c r="H56" s="1137"/>
      <c r="I56" s="60"/>
    </row>
    <row r="57" spans="1:9" ht="13.5" thickBot="1">
      <c r="A57" s="77" t="s">
        <v>66</v>
      </c>
      <c r="B57" s="76" t="s">
        <v>119</v>
      </c>
      <c r="C57" s="146"/>
      <c r="D57" s="146"/>
      <c r="E57" s="146"/>
      <c r="F57" s="152"/>
      <c r="G57" s="153"/>
      <c r="H57" s="154"/>
      <c r="I57" s="59"/>
    </row>
    <row r="58" spans="1:9" ht="26.25" thickBot="1">
      <c r="A58" s="132" t="s">
        <v>118</v>
      </c>
      <c r="B58" s="76" t="s">
        <v>122</v>
      </c>
      <c r="C58" s="133">
        <f>SUM(D58:E58)</f>
        <v>0</v>
      </c>
      <c r="D58" s="133">
        <f>D60-D59</f>
        <v>0</v>
      </c>
      <c r="E58" s="134">
        <v>0</v>
      </c>
      <c r="F58" s="1133"/>
      <c r="G58" s="1136"/>
      <c r="H58" s="1137"/>
      <c r="I58" s="60"/>
    </row>
    <row r="59" spans="1:9" ht="26.25" thickBot="1">
      <c r="A59" s="132" t="s">
        <v>118</v>
      </c>
      <c r="B59" s="76" t="s">
        <v>123</v>
      </c>
      <c r="C59" s="133">
        <f>SUM(D59:E59)</f>
        <v>0</v>
      </c>
      <c r="D59" s="134">
        <v>0</v>
      </c>
      <c r="E59" s="134">
        <v>0</v>
      </c>
      <c r="F59" s="1133"/>
      <c r="G59" s="1136"/>
      <c r="H59" s="1137"/>
      <c r="I59" s="60"/>
    </row>
    <row r="60" spans="1:9" ht="26.25" thickBot="1">
      <c r="A60" s="78"/>
      <c r="B60" s="150" t="s">
        <v>120</v>
      </c>
      <c r="C60" s="133">
        <f>SUM(D60:E60)</f>
        <v>0</v>
      </c>
      <c r="D60" s="134">
        <v>0</v>
      </c>
      <c r="E60" s="139">
        <f>SUM(E58:E59)</f>
        <v>0</v>
      </c>
      <c r="F60" s="158"/>
      <c r="G60" s="159"/>
      <c r="H60" s="160"/>
      <c r="I60" s="63"/>
    </row>
    <row r="61" spans="1:9" ht="13.5" thickBot="1">
      <c r="A61" s="79" t="s">
        <v>67</v>
      </c>
      <c r="B61" s="76" t="s">
        <v>68</v>
      </c>
      <c r="C61" s="133">
        <f>SUM(D61:E61)</f>
        <v>0</v>
      </c>
      <c r="D61" s="135">
        <v>0</v>
      </c>
      <c r="E61" s="134">
        <v>0</v>
      </c>
      <c r="F61" s="1133"/>
      <c r="G61" s="1136"/>
      <c r="H61" s="1137"/>
      <c r="I61" s="60"/>
    </row>
    <row r="62" spans="1:9" ht="13.5" thickBot="1">
      <c r="A62" s="73" t="s">
        <v>69</v>
      </c>
      <c r="B62" s="76" t="s">
        <v>121</v>
      </c>
      <c r="C62" s="144"/>
      <c r="D62" s="146"/>
      <c r="E62" s="146"/>
      <c r="F62" s="153"/>
      <c r="G62" s="153"/>
      <c r="H62" s="154"/>
      <c r="I62" s="59"/>
    </row>
    <row r="63" spans="1:9" ht="26.25" thickBot="1">
      <c r="A63" s="132" t="s">
        <v>113</v>
      </c>
      <c r="B63" s="76" t="s">
        <v>114</v>
      </c>
      <c r="C63" s="133">
        <f>SUM(D63:E63)</f>
        <v>0</v>
      </c>
      <c r="D63" s="133">
        <f>D65-D64</f>
        <v>0</v>
      </c>
      <c r="E63" s="134">
        <v>0</v>
      </c>
      <c r="F63" s="1133"/>
      <c r="G63" s="1136"/>
      <c r="H63" s="1137"/>
      <c r="I63" s="60"/>
    </row>
    <row r="64" spans="1:9" ht="26.25" thickBot="1">
      <c r="A64" s="132" t="s">
        <v>113</v>
      </c>
      <c r="B64" s="76" t="s">
        <v>115</v>
      </c>
      <c r="C64" s="133">
        <f>SUM(D64:E64)</f>
        <v>0</v>
      </c>
      <c r="D64" s="134">
        <v>0</v>
      </c>
      <c r="E64" s="134">
        <v>0</v>
      </c>
      <c r="F64" s="1138"/>
      <c r="G64" s="1136"/>
      <c r="H64" s="1137"/>
      <c r="I64" s="60"/>
    </row>
    <row r="65" spans="1:9" ht="13.5" thickBot="1">
      <c r="A65" s="161"/>
      <c r="B65" s="150" t="s">
        <v>116</v>
      </c>
      <c r="C65" s="133">
        <f>SUM(D65:E65)</f>
        <v>0</v>
      </c>
      <c r="D65" s="134">
        <v>0</v>
      </c>
      <c r="E65" s="139">
        <f>SUM(E63:E64)</f>
        <v>0</v>
      </c>
      <c r="F65" s="152"/>
      <c r="G65" s="153"/>
      <c r="H65" s="154"/>
      <c r="I65" s="59"/>
    </row>
    <row r="66" spans="1:9" ht="26.25" thickBot="1">
      <c r="A66" s="80" t="s">
        <v>125</v>
      </c>
      <c r="B66" s="75" t="s">
        <v>131</v>
      </c>
      <c r="C66" s="133">
        <f>SUM(D66:E66)</f>
        <v>0</v>
      </c>
      <c r="D66" s="170">
        <v>0</v>
      </c>
      <c r="E66" s="134">
        <v>0</v>
      </c>
      <c r="F66" s="1133"/>
      <c r="G66" s="1136"/>
      <c r="H66" s="1137"/>
      <c r="I66" s="60"/>
    </row>
    <row r="67" spans="1:9" ht="14.25" thickBot="1">
      <c r="A67" s="80" t="s">
        <v>125</v>
      </c>
      <c r="B67" s="75" t="s">
        <v>169</v>
      </c>
      <c r="C67" s="133">
        <f>SUM(D67:E67)</f>
        <v>0</v>
      </c>
      <c r="D67" s="135">
        <v>0</v>
      </c>
      <c r="E67" s="134">
        <v>0</v>
      </c>
      <c r="F67" s="1133"/>
      <c r="G67" s="1136"/>
      <c r="H67" s="1137"/>
      <c r="I67" s="60"/>
    </row>
    <row r="68" spans="1:9" ht="13.5" thickBot="1">
      <c r="A68" s="156"/>
      <c r="B68" s="150" t="s">
        <v>117</v>
      </c>
      <c r="C68" s="139">
        <f>SUM(C66:C67)+C65+C61+C60+C56+C55+C43+C39+C31+C13</f>
        <v>0</v>
      </c>
      <c r="D68" s="139">
        <f>SUM(D66:D67)+D65+D61+D60+D56+D55+D43+D39+D31+D13</f>
        <v>0</v>
      </c>
      <c r="E68" s="139">
        <f>SUM(E66:E67)+E65+E61+E60+E56+E55+E43+E39+E31+E13</f>
        <v>0</v>
      </c>
      <c r="F68" s="152"/>
      <c r="G68" s="153"/>
      <c r="H68" s="154"/>
      <c r="I68" s="59"/>
    </row>
    <row r="69" spans="1:8" ht="13.5" thickBot="1">
      <c r="A69" s="537" t="s">
        <v>130</v>
      </c>
      <c r="B69" s="538"/>
      <c r="C69" s="538"/>
      <c r="D69" s="538"/>
      <c r="E69" s="538"/>
      <c r="F69" s="538"/>
      <c r="G69" s="538"/>
      <c r="H69" s="539"/>
    </row>
    <row r="70" spans="1:9" ht="12.75">
      <c r="A70" s="27"/>
      <c r="B70" s="26"/>
      <c r="C70" s="25"/>
      <c r="D70" s="25"/>
      <c r="E70" s="25"/>
      <c r="F70" s="25"/>
      <c r="G70" s="25"/>
      <c r="H70" s="25"/>
      <c r="I70" s="25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52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</sheetData>
  <sheetProtection/>
  <mergeCells count="48">
    <mergeCell ref="A1:H1"/>
    <mergeCell ref="A2:H2"/>
    <mergeCell ref="A3:C3"/>
    <mergeCell ref="A4:C4"/>
    <mergeCell ref="A5:C5"/>
    <mergeCell ref="A6:C6"/>
    <mergeCell ref="A7:B7"/>
    <mergeCell ref="F8:H8"/>
    <mergeCell ref="F10:H10"/>
    <mergeCell ref="F11:H11"/>
    <mergeCell ref="F12:H12"/>
    <mergeCell ref="F15:H15"/>
    <mergeCell ref="F16:H16"/>
    <mergeCell ref="F17:H17"/>
    <mergeCell ref="F19:H19"/>
    <mergeCell ref="F20:H20"/>
    <mergeCell ref="F21:H21"/>
    <mergeCell ref="F22:H22"/>
    <mergeCell ref="F23:H23"/>
    <mergeCell ref="F25:H25"/>
    <mergeCell ref="F26:H26"/>
    <mergeCell ref="F27:H27"/>
    <mergeCell ref="F28:H28"/>
    <mergeCell ref="F30:H30"/>
    <mergeCell ref="F33:H33"/>
    <mergeCell ref="F34:H34"/>
    <mergeCell ref="F35:H35"/>
    <mergeCell ref="F36:H36"/>
    <mergeCell ref="F38:H38"/>
    <mergeCell ref="F41:H41"/>
    <mergeCell ref="F42:H42"/>
    <mergeCell ref="F45:H45"/>
    <mergeCell ref="F46:H46"/>
    <mergeCell ref="F47:H47"/>
    <mergeCell ref="F49:H49"/>
    <mergeCell ref="F50:H50"/>
    <mergeCell ref="F51:H51"/>
    <mergeCell ref="F52:H52"/>
    <mergeCell ref="F53:H53"/>
    <mergeCell ref="F54:H54"/>
    <mergeCell ref="F56:H56"/>
    <mergeCell ref="F58:H58"/>
    <mergeCell ref="F59:H59"/>
    <mergeCell ref="F61:H61"/>
    <mergeCell ref="F63:H63"/>
    <mergeCell ref="F64:H64"/>
    <mergeCell ref="F66:H66"/>
    <mergeCell ref="F67:H67"/>
  </mergeCells>
  <printOptions headings="1" horizontalCentered="1"/>
  <pageMargins left="0.25" right="0.25" top="0.83" bottom="0.65" header="0.5" footer="0.5"/>
  <pageSetup fitToHeight="3" fitToWidth="1" horizontalDpi="360" verticalDpi="360" orientation="portrait" scale="86" r:id="rId3"/>
  <headerFooter alignWithMargins="0">
    <oddHeader>&amp;LPage &amp;P of &amp;N&amp;RPrinted Date:  &amp;D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7"/>
  <sheetViews>
    <sheetView zoomScalePageLayoutView="0" workbookViewId="0" topLeftCell="A1">
      <pane ySplit="8" topLeftCell="A9" activePane="bottomLeft" state="frozen"/>
      <selection pane="topLeft" activeCell="A18" sqref="A18:M18"/>
      <selection pane="bottomLeft" activeCell="A1" sqref="A1:H1"/>
    </sheetView>
  </sheetViews>
  <sheetFormatPr defaultColWidth="9.140625" defaultRowHeight="12.75"/>
  <cols>
    <col min="1" max="1" width="7.7109375" style="0" customWidth="1"/>
    <col min="2" max="2" width="24.28125" style="0" customWidth="1"/>
    <col min="3" max="3" width="12.8515625" style="0" customWidth="1"/>
    <col min="4" max="4" width="12.28125" style="0" customWidth="1"/>
    <col min="5" max="5" width="13.7109375" style="0" customWidth="1"/>
    <col min="6" max="6" width="9.00390625" style="0" customWidth="1"/>
    <col min="7" max="7" width="11.00390625" style="0" customWidth="1"/>
    <col min="8" max="8" width="10.140625" style="0" customWidth="1"/>
    <col min="9" max="9" width="0.13671875" style="0" hidden="1" customWidth="1"/>
    <col min="11" max="11" width="9.7109375" style="0" bestFit="1" customWidth="1"/>
  </cols>
  <sheetData>
    <row r="1" spans="1:9" ht="33">
      <c r="A1" s="1141" t="s">
        <v>9</v>
      </c>
      <c r="B1" s="1142"/>
      <c r="C1" s="1142"/>
      <c r="D1" s="1142"/>
      <c r="E1" s="1142"/>
      <c r="F1" s="1142"/>
      <c r="G1" s="1142"/>
      <c r="H1" s="1143"/>
      <c r="I1" s="16"/>
    </row>
    <row r="2" spans="1:9" ht="27.75" customHeight="1" thickBot="1">
      <c r="A2" s="1144" t="s">
        <v>173</v>
      </c>
      <c r="B2" s="1145"/>
      <c r="C2" s="1145"/>
      <c r="D2" s="1145"/>
      <c r="E2" s="1145"/>
      <c r="F2" s="1146"/>
      <c r="G2" s="1146"/>
      <c r="H2" s="1147"/>
      <c r="I2" s="15"/>
    </row>
    <row r="3" spans="1:9" ht="13.5" thickBot="1">
      <c r="A3" s="1148" t="str">
        <f>'ISD Summary'!A3&amp;" "&amp;'ISD Summary'!B3</f>
        <v>IHS Area Office: 0</v>
      </c>
      <c r="B3" s="1149"/>
      <c r="C3" s="1150"/>
      <c r="D3" s="273"/>
      <c r="E3" s="86"/>
      <c r="F3" s="188"/>
      <c r="G3" s="220" t="str">
        <f>'IT, Dir, Startup and Pre-Award'!I4</f>
        <v>HQ ISD #:</v>
      </c>
      <c r="H3" s="516" t="str">
        <f>'IT, Dir, Startup and Pre-Award'!J4</f>
        <v>10-_____</v>
      </c>
      <c r="I3" s="16"/>
    </row>
    <row r="4" spans="1:9" ht="13.5" thickBot="1">
      <c r="A4" s="1148" t="str">
        <f>'Tribal Request'!A7:B7</f>
        <v>Tribe/Contractor:  </v>
      </c>
      <c r="B4" s="1149"/>
      <c r="C4" s="1150"/>
      <c r="D4" s="273"/>
      <c r="E4" s="220"/>
      <c r="F4" s="188"/>
      <c r="G4" s="220" t="str">
        <f>'IT, Dir, Startup and Pre-Award'!I5</f>
        <v>PFSA Start Date:</v>
      </c>
      <c r="H4" s="419">
        <f>'IT, Dir, Startup and Pre-Award'!J5</f>
        <v>0</v>
      </c>
      <c r="I4" s="13"/>
    </row>
    <row r="5" spans="1:11" ht="13.5" thickBot="1">
      <c r="A5" s="1148" t="str">
        <f>'ISD Summary'!A8&amp;" "&amp;'ISD Summary'!C9</f>
        <v>Program:   </v>
      </c>
      <c r="B5" s="1149"/>
      <c r="C5" s="1150"/>
      <c r="D5" s="273"/>
      <c r="E5" s="220"/>
      <c r="F5" s="188"/>
      <c r="G5" s="220" t="str">
        <f>'IT, Dir, Startup and Pre-Award'!I6</f>
        <v>Award Performance Period Beginning Date:</v>
      </c>
      <c r="H5" s="419">
        <f>'IT, Dir, Startup and Pre-Award'!J6</f>
        <v>0</v>
      </c>
      <c r="I5" s="13"/>
      <c r="K5" s="3"/>
    </row>
    <row r="6" spans="1:9" ht="13.5" thickBot="1">
      <c r="A6" s="1148" t="str">
        <f>'ISD Summary'!A9&amp;" "&amp;'ISD Summary'!C10</f>
        <v>Contract/Compact #:   </v>
      </c>
      <c r="B6" s="1149"/>
      <c r="C6" s="1150"/>
      <c r="D6" s="273"/>
      <c r="E6" s="275"/>
      <c r="F6" s="188"/>
      <c r="G6" s="220" t="str">
        <f>'IT, Dir, Startup and Pre-Award'!I7</f>
        <v>Award Performance Period  Ending Date:</v>
      </c>
      <c r="H6" s="419">
        <f>'IT, Dir, Startup and Pre-Award'!J7</f>
        <v>0</v>
      </c>
      <c r="I6" s="40"/>
    </row>
    <row r="7" spans="1:9" ht="13.5" thickBot="1">
      <c r="A7" s="1155" t="str">
        <f>"SSA:  "&amp;'Funding Summary'!A17</f>
        <v>SSA:  Facilities Support</v>
      </c>
      <c r="B7" s="1156"/>
      <c r="C7" s="560">
        <f>'Funding Summary'!E17-C68</f>
        <v>0</v>
      </c>
      <c r="D7" s="65" t="s">
        <v>465</v>
      </c>
      <c r="E7" s="53"/>
      <c r="F7" s="622"/>
      <c r="G7" s="220"/>
      <c r="H7" s="656"/>
      <c r="I7" s="47"/>
    </row>
    <row r="8" spans="1:9" ht="69.75" customHeight="1" thickBot="1">
      <c r="A8" s="69" t="s">
        <v>73</v>
      </c>
      <c r="B8" s="70" t="s">
        <v>70</v>
      </c>
      <c r="C8" s="71" t="s">
        <v>74</v>
      </c>
      <c r="D8" s="72" t="s">
        <v>112</v>
      </c>
      <c r="E8" s="72" t="s">
        <v>168</v>
      </c>
      <c r="F8" s="1170" t="s">
        <v>81</v>
      </c>
      <c r="G8" s="1125"/>
      <c r="H8" s="1126"/>
      <c r="I8" s="42"/>
    </row>
    <row r="9" spans="1:9" ht="26.25" thickBot="1">
      <c r="A9" s="73" t="s">
        <v>36</v>
      </c>
      <c r="B9" s="74" t="s">
        <v>24</v>
      </c>
      <c r="C9" s="68"/>
      <c r="D9" s="130"/>
      <c r="E9" s="130"/>
      <c r="F9" s="130"/>
      <c r="G9" s="130"/>
      <c r="H9" s="131"/>
      <c r="I9" s="56"/>
    </row>
    <row r="10" spans="1:9" ht="26.25" thickBot="1">
      <c r="A10" s="132" t="s">
        <v>11</v>
      </c>
      <c r="B10" s="74" t="s">
        <v>243</v>
      </c>
      <c r="C10" s="133">
        <f>SUM(D10:E10)</f>
        <v>0</v>
      </c>
      <c r="D10" s="133">
        <f>D13-D11-D12</f>
        <v>0</v>
      </c>
      <c r="E10" s="135">
        <v>0</v>
      </c>
      <c r="F10" s="1138"/>
      <c r="G10" s="1136"/>
      <c r="H10" s="1137"/>
      <c r="I10" s="62"/>
    </row>
    <row r="11" spans="1:9" ht="26.25" thickBot="1">
      <c r="A11" s="132" t="s">
        <v>248</v>
      </c>
      <c r="B11" s="74" t="s">
        <v>249</v>
      </c>
      <c r="C11" s="133">
        <f>SUM(D11:E11)</f>
        <v>0</v>
      </c>
      <c r="D11" s="135">
        <v>0</v>
      </c>
      <c r="E11" s="135">
        <v>0</v>
      </c>
      <c r="F11" s="1138"/>
      <c r="G11" s="1160"/>
      <c r="H11" s="1161"/>
      <c r="I11" s="62"/>
    </row>
    <row r="12" spans="1:11" ht="26.25" thickBot="1">
      <c r="A12" s="132" t="s">
        <v>11</v>
      </c>
      <c r="B12" s="74" t="s">
        <v>244</v>
      </c>
      <c r="C12" s="133">
        <f>SUM(D12:E12)</f>
        <v>0</v>
      </c>
      <c r="D12" s="135">
        <v>0</v>
      </c>
      <c r="E12" s="135">
        <v>0</v>
      </c>
      <c r="F12" s="1138"/>
      <c r="G12" s="1136"/>
      <c r="H12" s="1137"/>
      <c r="I12" s="62"/>
      <c r="K12" s="49"/>
    </row>
    <row r="13" spans="1:9" ht="13.5" thickBot="1">
      <c r="A13" s="137"/>
      <c r="B13" s="138" t="s">
        <v>12</v>
      </c>
      <c r="C13" s="139">
        <f>SUM(C10:C12)</f>
        <v>0</v>
      </c>
      <c r="D13" s="170">
        <v>0</v>
      </c>
      <c r="E13" s="140">
        <f>SUM(E10:E12)</f>
        <v>0</v>
      </c>
      <c r="F13" s="141"/>
      <c r="G13" s="142"/>
      <c r="H13" s="143"/>
      <c r="I13" s="57"/>
    </row>
    <row r="14" spans="1:9" ht="13.5" thickBot="1">
      <c r="A14" s="73" t="s">
        <v>37</v>
      </c>
      <c r="B14" s="75" t="s">
        <v>25</v>
      </c>
      <c r="C14" s="144"/>
      <c r="D14" s="146"/>
      <c r="E14" s="146"/>
      <c r="F14" s="147"/>
      <c r="G14" s="147"/>
      <c r="H14" s="148"/>
      <c r="I14" s="58"/>
    </row>
    <row r="15" spans="1:19" ht="51.75" thickBot="1">
      <c r="A15" s="132" t="s">
        <v>155</v>
      </c>
      <c r="B15" s="76" t="s">
        <v>30</v>
      </c>
      <c r="C15" s="133">
        <f>SUM(D15:E15)</f>
        <v>0</v>
      </c>
      <c r="D15" s="135">
        <v>0</v>
      </c>
      <c r="E15" s="149">
        <v>0</v>
      </c>
      <c r="F15" s="1133"/>
      <c r="G15" s="1136"/>
      <c r="H15" s="1137"/>
      <c r="I15" s="60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64.5" thickBot="1">
      <c r="A16" s="132" t="s">
        <v>15</v>
      </c>
      <c r="B16" s="76" t="s">
        <v>31</v>
      </c>
      <c r="C16" s="133">
        <f>SUM(D16:E16)</f>
        <v>0</v>
      </c>
      <c r="D16" s="134">
        <v>0</v>
      </c>
      <c r="E16" s="149">
        <v>0</v>
      </c>
      <c r="F16" s="1133"/>
      <c r="G16" s="1136"/>
      <c r="H16" s="1137"/>
      <c r="I16" s="60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64.5" thickBot="1">
      <c r="A17" s="132" t="s">
        <v>14</v>
      </c>
      <c r="B17" s="76" t="s">
        <v>32</v>
      </c>
      <c r="C17" s="133">
        <f>SUM(D17:E17)</f>
        <v>0</v>
      </c>
      <c r="D17" s="134">
        <v>0</v>
      </c>
      <c r="E17" s="149">
        <v>0</v>
      </c>
      <c r="F17" s="1133"/>
      <c r="G17" s="1136"/>
      <c r="H17" s="1137"/>
      <c r="I17" s="60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9" ht="13.5" thickBot="1">
      <c r="A18" s="132"/>
      <c r="B18" s="150" t="s">
        <v>16</v>
      </c>
      <c r="C18" s="133">
        <f>SUM(D18:I18)</f>
        <v>0</v>
      </c>
      <c r="D18" s="139">
        <f>SUM(D15:D17)</f>
        <v>0</v>
      </c>
      <c r="E18" s="151">
        <f>SUM(E15:E17)</f>
        <v>0</v>
      </c>
      <c r="F18" s="152"/>
      <c r="G18" s="153"/>
      <c r="H18" s="154"/>
      <c r="I18" s="58"/>
    </row>
    <row r="19" spans="1:15" ht="51.75" thickBot="1">
      <c r="A19" s="132" t="s">
        <v>156</v>
      </c>
      <c r="B19" s="76" t="s">
        <v>19</v>
      </c>
      <c r="C19" s="133">
        <f aca="true" t="shared" si="0" ref="C19:C31">SUM(D19:E19)</f>
        <v>0</v>
      </c>
      <c r="D19" s="134">
        <v>0</v>
      </c>
      <c r="E19" s="134">
        <v>0</v>
      </c>
      <c r="F19" s="1133"/>
      <c r="G19" s="1136"/>
      <c r="H19" s="1137"/>
      <c r="I19" s="60"/>
      <c r="J19" s="2"/>
      <c r="K19" s="2"/>
      <c r="L19" s="2"/>
      <c r="M19" s="2"/>
      <c r="N19" s="2"/>
      <c r="O19" s="2"/>
    </row>
    <row r="20" spans="1:15" ht="51.75" thickBot="1">
      <c r="A20" s="150" t="s">
        <v>18</v>
      </c>
      <c r="B20" s="76" t="s">
        <v>17</v>
      </c>
      <c r="C20" s="133">
        <f t="shared" si="0"/>
        <v>0</v>
      </c>
      <c r="D20" s="134">
        <v>0</v>
      </c>
      <c r="E20" s="134">
        <v>0</v>
      </c>
      <c r="F20" s="1133"/>
      <c r="G20" s="1136"/>
      <c r="H20" s="1137"/>
      <c r="I20" s="60"/>
      <c r="J20" s="2"/>
      <c r="K20" s="2"/>
      <c r="L20" s="2"/>
      <c r="M20" s="2"/>
      <c r="N20" s="2"/>
      <c r="O20" s="2"/>
    </row>
    <row r="21" spans="1:15" ht="51.75" thickBot="1">
      <c r="A21" s="132" t="s">
        <v>20</v>
      </c>
      <c r="B21" s="76" t="s">
        <v>21</v>
      </c>
      <c r="C21" s="133">
        <f t="shared" si="0"/>
        <v>0</v>
      </c>
      <c r="D21" s="134">
        <v>0</v>
      </c>
      <c r="E21" s="134">
        <v>0</v>
      </c>
      <c r="F21" s="1133"/>
      <c r="G21" s="1136"/>
      <c r="H21" s="1137"/>
      <c r="I21" s="60"/>
      <c r="J21" s="2"/>
      <c r="K21" s="2"/>
      <c r="L21" s="2"/>
      <c r="M21" s="2"/>
      <c r="N21" s="2"/>
      <c r="O21" s="2"/>
    </row>
    <row r="22" spans="1:15" ht="51.75" thickBot="1">
      <c r="A22" s="132" t="s">
        <v>93</v>
      </c>
      <c r="B22" s="76" t="s">
        <v>95</v>
      </c>
      <c r="C22" s="133">
        <f t="shared" si="0"/>
        <v>0</v>
      </c>
      <c r="D22" s="134">
        <v>0</v>
      </c>
      <c r="E22" s="134">
        <v>0</v>
      </c>
      <c r="F22" s="1133"/>
      <c r="G22" s="1136"/>
      <c r="H22" s="1137"/>
      <c r="I22" s="60"/>
      <c r="J22" s="2"/>
      <c r="K22" s="2"/>
      <c r="L22" s="2"/>
      <c r="M22" s="2"/>
      <c r="N22" s="2"/>
      <c r="O22" s="2"/>
    </row>
    <row r="23" spans="1:15" ht="51.75" thickBot="1">
      <c r="A23" s="132" t="s">
        <v>94</v>
      </c>
      <c r="B23" s="76" t="s">
        <v>96</v>
      </c>
      <c r="C23" s="133">
        <f t="shared" si="0"/>
        <v>0</v>
      </c>
      <c r="D23" s="134">
        <v>0</v>
      </c>
      <c r="E23" s="134">
        <v>0</v>
      </c>
      <c r="F23" s="1133"/>
      <c r="G23" s="1136"/>
      <c r="H23" s="1137"/>
      <c r="I23" s="61"/>
      <c r="J23" s="2"/>
      <c r="K23" s="2"/>
      <c r="L23" s="2"/>
      <c r="M23" s="2"/>
      <c r="N23" s="2"/>
      <c r="O23" s="2"/>
    </row>
    <row r="24" spans="1:9" ht="13.5" thickBot="1">
      <c r="A24" s="73"/>
      <c r="B24" s="150" t="s">
        <v>22</v>
      </c>
      <c r="C24" s="133">
        <f t="shared" si="0"/>
        <v>0</v>
      </c>
      <c r="D24" s="139">
        <f>SUM(D19:D23)</f>
        <v>0</v>
      </c>
      <c r="E24" s="151">
        <f>SUM(E19:E23)</f>
        <v>0</v>
      </c>
      <c r="F24" s="152"/>
      <c r="G24" s="153"/>
      <c r="H24" s="154"/>
      <c r="I24" s="59"/>
    </row>
    <row r="25" spans="1:16" ht="51.75" thickBot="1">
      <c r="A25" s="132" t="s">
        <v>26</v>
      </c>
      <c r="B25" s="79" t="s">
        <v>27</v>
      </c>
      <c r="C25" s="133">
        <f t="shared" si="0"/>
        <v>0</v>
      </c>
      <c r="D25" s="134">
        <v>0</v>
      </c>
      <c r="E25" s="134">
        <v>0</v>
      </c>
      <c r="F25" s="1133"/>
      <c r="G25" s="1136"/>
      <c r="H25" s="1137"/>
      <c r="I25" s="60"/>
      <c r="J25" s="2"/>
      <c r="K25" s="2"/>
      <c r="L25" s="2"/>
      <c r="M25" s="2"/>
      <c r="N25" s="2"/>
      <c r="O25" s="2"/>
      <c r="P25" s="2"/>
    </row>
    <row r="26" spans="1:16" ht="64.5" thickBot="1">
      <c r="A26" s="132" t="s">
        <v>28</v>
      </c>
      <c r="B26" s="79" t="s">
        <v>29</v>
      </c>
      <c r="C26" s="133">
        <f t="shared" si="0"/>
        <v>0</v>
      </c>
      <c r="D26" s="134">
        <v>0</v>
      </c>
      <c r="E26" s="134">
        <v>0</v>
      </c>
      <c r="F26" s="1133"/>
      <c r="G26" s="1136"/>
      <c r="H26" s="1137"/>
      <c r="I26" s="60"/>
      <c r="J26" s="2"/>
      <c r="K26" s="2"/>
      <c r="L26" s="2"/>
      <c r="M26" s="2"/>
      <c r="N26" s="2"/>
      <c r="O26" s="2"/>
      <c r="P26" s="2"/>
    </row>
    <row r="27" spans="1:16" ht="64.5" thickBot="1">
      <c r="A27" s="132" t="s">
        <v>154</v>
      </c>
      <c r="B27" s="76" t="s">
        <v>23</v>
      </c>
      <c r="C27" s="133">
        <f t="shared" si="0"/>
        <v>0</v>
      </c>
      <c r="D27" s="134">
        <v>0</v>
      </c>
      <c r="E27" s="134">
        <v>0</v>
      </c>
      <c r="F27" s="1133"/>
      <c r="G27" s="1136"/>
      <c r="H27" s="1137"/>
      <c r="I27" s="61"/>
      <c r="J27" s="2"/>
      <c r="K27" s="2"/>
      <c r="L27" s="2"/>
      <c r="M27" s="2"/>
      <c r="N27" s="2"/>
      <c r="O27" s="2"/>
      <c r="P27" s="2"/>
    </row>
    <row r="28" spans="1:9" ht="51.75" thickBot="1">
      <c r="A28" s="132" t="s">
        <v>33</v>
      </c>
      <c r="B28" s="76" t="s">
        <v>34</v>
      </c>
      <c r="C28" s="133">
        <f t="shared" si="0"/>
        <v>0</v>
      </c>
      <c r="D28" s="134">
        <v>0</v>
      </c>
      <c r="E28" s="134">
        <v>0</v>
      </c>
      <c r="F28" s="1133"/>
      <c r="G28" s="1134"/>
      <c r="H28" s="1135"/>
      <c r="I28" s="51"/>
    </row>
    <row r="29" spans="1:9" ht="13.5" thickBot="1">
      <c r="A29" s="73"/>
      <c r="B29" s="150" t="s">
        <v>245</v>
      </c>
      <c r="C29" s="133">
        <f t="shared" si="0"/>
        <v>0</v>
      </c>
      <c r="D29" s="139">
        <f>SUM(D25:D28)</f>
        <v>0</v>
      </c>
      <c r="E29" s="139">
        <f>SUM(E25:E28)</f>
        <v>0</v>
      </c>
      <c r="F29" s="152"/>
      <c r="G29" s="153"/>
      <c r="H29" s="154"/>
      <c r="I29" s="51"/>
    </row>
    <row r="30" spans="1:9" ht="13.5" customHeight="1" thickBot="1">
      <c r="A30" s="132" t="s">
        <v>13</v>
      </c>
      <c r="B30" s="76" t="s">
        <v>35</v>
      </c>
      <c r="C30" s="133">
        <f t="shared" si="0"/>
        <v>0</v>
      </c>
      <c r="D30" s="168">
        <f>D31-(D29+D24+D18)</f>
        <v>0</v>
      </c>
      <c r="E30" s="135">
        <v>0</v>
      </c>
      <c r="F30" s="1133"/>
      <c r="G30" s="1136"/>
      <c r="H30" s="1137"/>
      <c r="I30" s="51"/>
    </row>
    <row r="31" spans="1:9" ht="13.5" thickBot="1">
      <c r="A31" s="156"/>
      <c r="B31" s="150" t="s">
        <v>38</v>
      </c>
      <c r="C31" s="133">
        <f t="shared" si="0"/>
        <v>0</v>
      </c>
      <c r="D31" s="155">
        <v>0</v>
      </c>
      <c r="E31" s="133">
        <f>E30+E29+E24+E18</f>
        <v>0</v>
      </c>
      <c r="F31" s="141"/>
      <c r="G31" s="142"/>
      <c r="H31" s="143"/>
      <c r="I31" s="57"/>
    </row>
    <row r="32" spans="1:9" ht="13.5" thickBot="1">
      <c r="A32" s="73" t="s">
        <v>39</v>
      </c>
      <c r="B32" s="76" t="s">
        <v>98</v>
      </c>
      <c r="C32" s="146"/>
      <c r="D32" s="146"/>
      <c r="E32" s="146"/>
      <c r="F32" s="147"/>
      <c r="G32" s="147"/>
      <c r="H32" s="148"/>
      <c r="I32" s="58"/>
    </row>
    <row r="33" spans="1:9" ht="179.25" thickBot="1">
      <c r="A33" s="132" t="s">
        <v>97</v>
      </c>
      <c r="B33" s="76" t="s">
        <v>105</v>
      </c>
      <c r="C33" s="133">
        <f aca="true" t="shared" si="1" ref="C33:C38">SUM(D33:E33)</f>
        <v>0</v>
      </c>
      <c r="D33" s="134">
        <v>0</v>
      </c>
      <c r="E33" s="134">
        <v>0</v>
      </c>
      <c r="F33" s="1133"/>
      <c r="G33" s="1136"/>
      <c r="H33" s="1137"/>
      <c r="I33" s="60"/>
    </row>
    <row r="34" spans="1:9" ht="40.5" customHeight="1" thickBot="1">
      <c r="A34" s="132" t="s">
        <v>99</v>
      </c>
      <c r="B34" s="76" t="s">
        <v>102</v>
      </c>
      <c r="C34" s="133">
        <f t="shared" si="1"/>
        <v>0</v>
      </c>
      <c r="D34" s="134">
        <v>0</v>
      </c>
      <c r="E34" s="134">
        <v>0</v>
      </c>
      <c r="F34" s="1138"/>
      <c r="G34" s="1136"/>
      <c r="H34" s="1137"/>
      <c r="I34" s="60"/>
    </row>
    <row r="35" spans="1:9" ht="13.5" thickBot="1">
      <c r="A35" s="132" t="s">
        <v>100</v>
      </c>
      <c r="B35" s="76" t="s">
        <v>103</v>
      </c>
      <c r="C35" s="133">
        <f t="shared" si="1"/>
        <v>0</v>
      </c>
      <c r="D35" s="134">
        <v>0</v>
      </c>
      <c r="E35" s="134">
        <v>0</v>
      </c>
      <c r="F35" s="1133"/>
      <c r="G35" s="1136"/>
      <c r="H35" s="1137"/>
      <c r="I35" s="60"/>
    </row>
    <row r="36" spans="1:9" ht="13.5" thickBot="1">
      <c r="A36" s="132" t="s">
        <v>101</v>
      </c>
      <c r="B36" s="76" t="s">
        <v>104</v>
      </c>
      <c r="C36" s="133">
        <f t="shared" si="1"/>
        <v>0</v>
      </c>
      <c r="D36" s="134">
        <v>0</v>
      </c>
      <c r="E36" s="134">
        <v>0</v>
      </c>
      <c r="F36" s="1133"/>
      <c r="G36" s="1136"/>
      <c r="H36" s="1137"/>
      <c r="I36" s="60"/>
    </row>
    <row r="37" spans="1:9" ht="13.5" thickBot="1">
      <c r="A37" s="132"/>
      <c r="B37" s="150" t="s">
        <v>106</v>
      </c>
      <c r="C37" s="133">
        <f t="shared" si="1"/>
        <v>0</v>
      </c>
      <c r="D37" s="133">
        <f>SUM(D33:D36)</f>
        <v>0</v>
      </c>
      <c r="E37" s="133">
        <f>SUM(E33:E36)</f>
        <v>0</v>
      </c>
      <c r="F37" s="158"/>
      <c r="G37" s="159"/>
      <c r="H37" s="160"/>
      <c r="I37" s="63"/>
    </row>
    <row r="38" spans="1:9" ht="13.5" thickBot="1">
      <c r="A38" s="132" t="s">
        <v>107</v>
      </c>
      <c r="B38" s="79" t="s">
        <v>108</v>
      </c>
      <c r="C38" s="133">
        <f t="shared" si="1"/>
        <v>0</v>
      </c>
      <c r="D38" s="139">
        <f>D39-SUM(D33:D36)</f>
        <v>0</v>
      </c>
      <c r="E38" s="134">
        <v>0</v>
      </c>
      <c r="F38" s="1133"/>
      <c r="G38" s="1136"/>
      <c r="H38" s="1137"/>
      <c r="I38" s="60"/>
    </row>
    <row r="39" spans="1:9" ht="13.5" thickBot="1">
      <c r="A39" s="161"/>
      <c r="B39" s="150" t="s">
        <v>109</v>
      </c>
      <c r="C39" s="133">
        <f>SUM(C37:C38)</f>
        <v>0</v>
      </c>
      <c r="D39" s="169">
        <v>0</v>
      </c>
      <c r="E39" s="162">
        <f>SUM(E37:E38)</f>
        <v>0</v>
      </c>
      <c r="F39" s="141"/>
      <c r="G39" s="163"/>
      <c r="H39" s="164"/>
      <c r="I39" s="64"/>
    </row>
    <row r="40" spans="1:9" ht="26.25" thickBot="1">
      <c r="A40" s="76" t="s">
        <v>40</v>
      </c>
      <c r="B40" s="76" t="s">
        <v>41</v>
      </c>
      <c r="C40" s="146"/>
      <c r="D40" s="146"/>
      <c r="E40" s="146"/>
      <c r="F40" s="147"/>
      <c r="G40" s="147"/>
      <c r="H40" s="148"/>
      <c r="I40" s="58"/>
    </row>
    <row r="41" spans="1:9" ht="39" thickBot="1">
      <c r="A41" s="76">
        <v>22.31</v>
      </c>
      <c r="B41" s="73" t="s">
        <v>42</v>
      </c>
      <c r="C41" s="133">
        <f>SUM(D41:E41)</f>
        <v>0</v>
      </c>
      <c r="D41" s="135">
        <v>0</v>
      </c>
      <c r="E41" s="135">
        <v>0</v>
      </c>
      <c r="F41" s="1133"/>
      <c r="G41" s="1136"/>
      <c r="H41" s="1137"/>
      <c r="I41" s="60"/>
    </row>
    <row r="42" spans="1:9" ht="26.25" thickBot="1">
      <c r="A42" s="132" t="s">
        <v>43</v>
      </c>
      <c r="B42" s="76" t="s">
        <v>44</v>
      </c>
      <c r="C42" s="133">
        <f>SUM(D42:E42)</f>
        <v>0</v>
      </c>
      <c r="D42" s="139">
        <f>D43-D41</f>
        <v>0</v>
      </c>
      <c r="E42" s="134">
        <v>0</v>
      </c>
      <c r="F42" s="1133"/>
      <c r="G42" s="1136"/>
      <c r="H42" s="1137"/>
      <c r="I42" s="61"/>
    </row>
    <row r="43" spans="1:9" ht="13.5" thickBot="1">
      <c r="A43" s="161"/>
      <c r="B43" s="150" t="s">
        <v>45</v>
      </c>
      <c r="C43" s="133">
        <f>SUM(C41:C42)</f>
        <v>0</v>
      </c>
      <c r="D43" s="169">
        <v>0</v>
      </c>
      <c r="E43" s="162">
        <f>SUM(E41:E42)</f>
        <v>0</v>
      </c>
      <c r="F43" s="141"/>
      <c r="G43" s="142"/>
      <c r="H43" s="143"/>
      <c r="I43" s="57"/>
    </row>
    <row r="44" spans="1:9" ht="26.25" thickBot="1">
      <c r="A44" s="77" t="s">
        <v>58</v>
      </c>
      <c r="B44" s="76" t="s">
        <v>59</v>
      </c>
      <c r="C44" s="146"/>
      <c r="D44" s="146"/>
      <c r="E44" s="146"/>
      <c r="F44" s="147"/>
      <c r="G44" s="147"/>
      <c r="H44" s="148"/>
      <c r="I44" s="58"/>
    </row>
    <row r="45" spans="1:9" ht="26.25" thickBot="1">
      <c r="A45" s="132" t="s">
        <v>71</v>
      </c>
      <c r="B45" s="76" t="s">
        <v>72</v>
      </c>
      <c r="C45" s="133">
        <f aca="true" t="shared" si="2" ref="C45:C56">SUM(D45:E45)</f>
        <v>0</v>
      </c>
      <c r="D45" s="165">
        <v>0</v>
      </c>
      <c r="E45" s="165">
        <v>0</v>
      </c>
      <c r="F45" s="1133"/>
      <c r="G45" s="1136"/>
      <c r="H45" s="1137"/>
      <c r="I45" s="60"/>
    </row>
    <row r="46" spans="1:9" ht="64.5" thickBot="1">
      <c r="A46" s="132" t="s">
        <v>46</v>
      </c>
      <c r="B46" s="76" t="s">
        <v>47</v>
      </c>
      <c r="C46" s="133">
        <f t="shared" si="2"/>
        <v>0</v>
      </c>
      <c r="D46" s="134">
        <v>0</v>
      </c>
      <c r="E46" s="134">
        <v>0</v>
      </c>
      <c r="F46" s="1133"/>
      <c r="G46" s="1136"/>
      <c r="H46" s="1137"/>
      <c r="I46" s="60"/>
    </row>
    <row r="47" spans="1:9" ht="39" thickBot="1">
      <c r="A47" s="132" t="s">
        <v>48</v>
      </c>
      <c r="B47" s="76" t="s">
        <v>49</v>
      </c>
      <c r="C47" s="133">
        <f t="shared" si="2"/>
        <v>0</v>
      </c>
      <c r="D47" s="134">
        <v>0</v>
      </c>
      <c r="E47" s="134">
        <v>0</v>
      </c>
      <c r="F47" s="1133"/>
      <c r="G47" s="1136"/>
      <c r="H47" s="1137"/>
      <c r="I47" s="60"/>
    </row>
    <row r="48" spans="1:9" ht="13.5" thickBot="1">
      <c r="A48" s="76"/>
      <c r="B48" s="150" t="s">
        <v>157</v>
      </c>
      <c r="C48" s="133">
        <f t="shared" si="2"/>
        <v>0</v>
      </c>
      <c r="D48" s="133">
        <f>SUM(D46:D47)</f>
        <v>0</v>
      </c>
      <c r="E48" s="133">
        <f>SUM(E46:E47)</f>
        <v>0</v>
      </c>
      <c r="F48" s="158"/>
      <c r="G48" s="159"/>
      <c r="H48" s="160"/>
      <c r="I48" s="63"/>
    </row>
    <row r="49" spans="1:9" ht="39" thickBot="1">
      <c r="A49" s="132" t="s">
        <v>50</v>
      </c>
      <c r="B49" s="76" t="s">
        <v>51</v>
      </c>
      <c r="C49" s="133">
        <f t="shared" si="2"/>
        <v>0</v>
      </c>
      <c r="D49" s="134">
        <v>0</v>
      </c>
      <c r="E49" s="134">
        <v>0</v>
      </c>
      <c r="F49" s="1133"/>
      <c r="G49" s="1136"/>
      <c r="H49" s="1137"/>
      <c r="I49" s="60"/>
    </row>
    <row r="50" spans="1:9" ht="39" thickBot="1">
      <c r="A50" s="132" t="s">
        <v>52</v>
      </c>
      <c r="B50" s="76" t="s">
        <v>53</v>
      </c>
      <c r="C50" s="133">
        <f t="shared" si="2"/>
        <v>0</v>
      </c>
      <c r="D50" s="134">
        <v>0</v>
      </c>
      <c r="E50" s="134">
        <v>0</v>
      </c>
      <c r="F50" s="1133"/>
      <c r="G50" s="1136"/>
      <c r="H50" s="1137"/>
      <c r="I50" s="60"/>
    </row>
    <row r="51" spans="1:9" ht="51.75" thickBot="1">
      <c r="A51" s="132" t="s">
        <v>54</v>
      </c>
      <c r="B51" s="76" t="s">
        <v>246</v>
      </c>
      <c r="C51" s="133">
        <f t="shared" si="2"/>
        <v>0</v>
      </c>
      <c r="D51" s="134">
        <v>0</v>
      </c>
      <c r="E51" s="134">
        <v>0</v>
      </c>
      <c r="F51" s="1133"/>
      <c r="G51" s="1136"/>
      <c r="H51" s="1137"/>
      <c r="I51" s="60"/>
    </row>
    <row r="52" spans="1:9" ht="51.75" thickBot="1">
      <c r="A52" s="132" t="s">
        <v>56</v>
      </c>
      <c r="B52" s="76" t="s">
        <v>57</v>
      </c>
      <c r="C52" s="133">
        <f t="shared" si="2"/>
        <v>0</v>
      </c>
      <c r="D52" s="134">
        <v>0</v>
      </c>
      <c r="E52" s="134">
        <v>0</v>
      </c>
      <c r="F52" s="1151"/>
      <c r="G52" s="1136"/>
      <c r="H52" s="1137"/>
      <c r="I52" s="60"/>
    </row>
    <row r="53" spans="1:8" ht="26.25" thickBot="1">
      <c r="A53" s="76"/>
      <c r="B53" s="150" t="s">
        <v>60</v>
      </c>
      <c r="C53" s="133">
        <f t="shared" si="2"/>
        <v>0</v>
      </c>
      <c r="D53" s="133">
        <f>SUM(D49:D52)</f>
        <v>0</v>
      </c>
      <c r="E53" s="133">
        <f>SUM(E49:E52)</f>
        <v>0</v>
      </c>
      <c r="F53" s="1152"/>
      <c r="G53" s="1153"/>
      <c r="H53" s="1154"/>
    </row>
    <row r="54" spans="1:9" ht="13.5" thickBot="1">
      <c r="A54" s="132" t="s">
        <v>61</v>
      </c>
      <c r="B54" s="76" t="s">
        <v>62</v>
      </c>
      <c r="C54" s="133">
        <f t="shared" si="2"/>
        <v>0</v>
      </c>
      <c r="D54" s="139">
        <f>D55-D48-D53-D45</f>
        <v>0</v>
      </c>
      <c r="E54" s="134">
        <v>0</v>
      </c>
      <c r="F54" s="1133"/>
      <c r="G54" s="1136"/>
      <c r="H54" s="1137"/>
      <c r="I54" s="60"/>
    </row>
    <row r="55" spans="1:9" ht="26.25" thickBot="1">
      <c r="A55" s="161"/>
      <c r="B55" s="166" t="s">
        <v>63</v>
      </c>
      <c r="C55" s="133">
        <f t="shared" si="2"/>
        <v>0</v>
      </c>
      <c r="D55" s="135">
        <v>0</v>
      </c>
      <c r="E55" s="133">
        <f>E54+E53+E48+E45</f>
        <v>0</v>
      </c>
      <c r="F55" s="158"/>
      <c r="G55" s="159"/>
      <c r="H55" s="160"/>
      <c r="I55" s="63"/>
    </row>
    <row r="56" spans="1:9" ht="26.25" thickBot="1">
      <c r="A56" s="77" t="s">
        <v>64</v>
      </c>
      <c r="B56" s="76" t="s">
        <v>65</v>
      </c>
      <c r="C56" s="133">
        <f t="shared" si="2"/>
        <v>0</v>
      </c>
      <c r="D56" s="167">
        <v>0</v>
      </c>
      <c r="E56" s="167">
        <v>0</v>
      </c>
      <c r="F56" s="1133"/>
      <c r="G56" s="1136"/>
      <c r="H56" s="1137"/>
      <c r="I56" s="60"/>
    </row>
    <row r="57" spans="1:9" ht="13.5" thickBot="1">
      <c r="A57" s="77" t="s">
        <v>66</v>
      </c>
      <c r="B57" s="76" t="s">
        <v>119</v>
      </c>
      <c r="C57" s="146"/>
      <c r="D57" s="146"/>
      <c r="E57" s="146"/>
      <c r="F57" s="152"/>
      <c r="G57" s="153"/>
      <c r="H57" s="154"/>
      <c r="I57" s="59"/>
    </row>
    <row r="58" spans="1:9" ht="26.25" thickBot="1">
      <c r="A58" s="132" t="s">
        <v>118</v>
      </c>
      <c r="B58" s="76" t="s">
        <v>122</v>
      </c>
      <c r="C58" s="133">
        <f>SUM(D58:E58)</f>
        <v>0</v>
      </c>
      <c r="D58" s="133">
        <f>D60-D59</f>
        <v>0</v>
      </c>
      <c r="E58" s="134">
        <v>0</v>
      </c>
      <c r="F58" s="1133"/>
      <c r="G58" s="1136"/>
      <c r="H58" s="1137"/>
      <c r="I58" s="60"/>
    </row>
    <row r="59" spans="1:9" ht="26.25" thickBot="1">
      <c r="A59" s="132" t="s">
        <v>118</v>
      </c>
      <c r="B59" s="76" t="s">
        <v>123</v>
      </c>
      <c r="C59" s="133">
        <f>SUM(D59:E59)</f>
        <v>0</v>
      </c>
      <c r="D59" s="134">
        <v>0</v>
      </c>
      <c r="E59" s="134">
        <v>0</v>
      </c>
      <c r="F59" s="1133"/>
      <c r="G59" s="1136"/>
      <c r="H59" s="1137"/>
      <c r="I59" s="60"/>
    </row>
    <row r="60" spans="1:9" ht="26.25" thickBot="1">
      <c r="A60" s="78"/>
      <c r="B60" s="150" t="s">
        <v>120</v>
      </c>
      <c r="C60" s="133">
        <f>SUM(D60:E60)</f>
        <v>0</v>
      </c>
      <c r="D60" s="134">
        <v>0</v>
      </c>
      <c r="E60" s="139">
        <f>SUM(E58:E59)</f>
        <v>0</v>
      </c>
      <c r="F60" s="158"/>
      <c r="G60" s="159"/>
      <c r="H60" s="160"/>
      <c r="I60" s="63"/>
    </row>
    <row r="61" spans="1:9" ht="13.5" thickBot="1">
      <c r="A61" s="79" t="s">
        <v>67</v>
      </c>
      <c r="B61" s="76" t="s">
        <v>68</v>
      </c>
      <c r="C61" s="133">
        <f>SUM(D61:E61)</f>
        <v>0</v>
      </c>
      <c r="D61" s="135">
        <v>0</v>
      </c>
      <c r="E61" s="134">
        <v>0</v>
      </c>
      <c r="F61" s="1133"/>
      <c r="G61" s="1136"/>
      <c r="H61" s="1137"/>
      <c r="I61" s="60"/>
    </row>
    <row r="62" spans="1:9" ht="13.5" thickBot="1">
      <c r="A62" s="73" t="s">
        <v>69</v>
      </c>
      <c r="B62" s="76" t="s">
        <v>121</v>
      </c>
      <c r="C62" s="144"/>
      <c r="D62" s="146"/>
      <c r="E62" s="146"/>
      <c r="F62" s="153"/>
      <c r="G62" s="153"/>
      <c r="H62" s="154"/>
      <c r="I62" s="59"/>
    </row>
    <row r="63" spans="1:9" ht="26.25" thickBot="1">
      <c r="A63" s="132" t="s">
        <v>113</v>
      </c>
      <c r="B63" s="76" t="s">
        <v>114</v>
      </c>
      <c r="C63" s="133">
        <f>SUM(D63:E63)</f>
        <v>0</v>
      </c>
      <c r="D63" s="133">
        <f>D65-D64</f>
        <v>0</v>
      </c>
      <c r="E63" s="134">
        <v>0</v>
      </c>
      <c r="F63" s="1133"/>
      <c r="G63" s="1136"/>
      <c r="H63" s="1137"/>
      <c r="I63" s="60"/>
    </row>
    <row r="64" spans="1:9" ht="26.25" thickBot="1">
      <c r="A64" s="132" t="s">
        <v>113</v>
      </c>
      <c r="B64" s="76" t="s">
        <v>115</v>
      </c>
      <c r="C64" s="133">
        <f>SUM(D64:E64)</f>
        <v>0</v>
      </c>
      <c r="D64" s="134">
        <v>0</v>
      </c>
      <c r="E64" s="134">
        <v>0</v>
      </c>
      <c r="F64" s="1138"/>
      <c r="G64" s="1136"/>
      <c r="H64" s="1137"/>
      <c r="I64" s="60"/>
    </row>
    <row r="65" spans="1:9" ht="13.5" thickBot="1">
      <c r="A65" s="161"/>
      <c r="B65" s="150" t="s">
        <v>116</v>
      </c>
      <c r="C65" s="133">
        <f>SUM(D65:E65)</f>
        <v>0</v>
      </c>
      <c r="D65" s="134">
        <v>0</v>
      </c>
      <c r="E65" s="139">
        <f>SUM(E63:E64)</f>
        <v>0</v>
      </c>
      <c r="F65" s="152"/>
      <c r="G65" s="153"/>
      <c r="H65" s="154"/>
      <c r="I65" s="59"/>
    </row>
    <row r="66" spans="1:9" ht="26.25" thickBot="1">
      <c r="A66" s="80" t="s">
        <v>125</v>
      </c>
      <c r="B66" s="75" t="s">
        <v>131</v>
      </c>
      <c r="C66" s="133">
        <f>SUM(D66:E66)</f>
        <v>0</v>
      </c>
      <c r="D66" s="170">
        <v>0</v>
      </c>
      <c r="E66" s="134">
        <v>0</v>
      </c>
      <c r="F66" s="1133"/>
      <c r="G66" s="1136"/>
      <c r="H66" s="1137"/>
      <c r="I66" s="60"/>
    </row>
    <row r="67" spans="1:9" ht="14.25" thickBot="1">
      <c r="A67" s="80" t="s">
        <v>125</v>
      </c>
      <c r="B67" s="75" t="s">
        <v>169</v>
      </c>
      <c r="C67" s="133">
        <f>SUM(D67:E67)</f>
        <v>0</v>
      </c>
      <c r="D67" s="135">
        <v>0</v>
      </c>
      <c r="E67" s="134">
        <v>0</v>
      </c>
      <c r="F67" s="1133"/>
      <c r="G67" s="1136"/>
      <c r="H67" s="1137"/>
      <c r="I67" s="60"/>
    </row>
    <row r="68" spans="1:9" ht="13.5" thickBot="1">
      <c r="A68" s="156"/>
      <c r="B68" s="150" t="s">
        <v>117</v>
      </c>
      <c r="C68" s="139">
        <f>SUM(C66:C67)+C65+C61+C60+C56+C55+C43+C39+C31+C13</f>
        <v>0</v>
      </c>
      <c r="D68" s="139">
        <f>SUM(D66:D67)+D65+D61+D60+D56+D55+D43+D39+D31+D13</f>
        <v>0</v>
      </c>
      <c r="E68" s="139">
        <f>SUM(E66:E67)+E65+E61+E60+E56+E55+E43+E39+E31+E13</f>
        <v>0</v>
      </c>
      <c r="F68" s="152"/>
      <c r="G68" s="153"/>
      <c r="H68" s="154"/>
      <c r="I68" s="59"/>
    </row>
    <row r="69" spans="1:8" ht="13.5" thickBot="1">
      <c r="A69" s="537" t="s">
        <v>130</v>
      </c>
      <c r="B69" s="538"/>
      <c r="C69" s="538"/>
      <c r="D69" s="538"/>
      <c r="E69" s="538"/>
      <c r="F69" s="538"/>
      <c r="G69" s="538"/>
      <c r="H69" s="539"/>
    </row>
    <row r="70" spans="1:9" ht="12.75">
      <c r="A70" s="27"/>
      <c r="B70" s="26"/>
      <c r="C70" s="25"/>
      <c r="D70" s="25"/>
      <c r="E70" s="25"/>
      <c r="F70" s="25"/>
      <c r="G70" s="25"/>
      <c r="H70" s="25"/>
      <c r="I70" s="25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52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</sheetData>
  <sheetProtection/>
  <mergeCells count="48">
    <mergeCell ref="A1:H1"/>
    <mergeCell ref="A2:H2"/>
    <mergeCell ref="A3:C3"/>
    <mergeCell ref="A4:C4"/>
    <mergeCell ref="A5:C5"/>
    <mergeCell ref="A6:C6"/>
    <mergeCell ref="A7:B7"/>
    <mergeCell ref="F8:H8"/>
    <mergeCell ref="F10:H10"/>
    <mergeCell ref="F11:H11"/>
    <mergeCell ref="F12:H12"/>
    <mergeCell ref="F15:H15"/>
    <mergeCell ref="F16:H16"/>
    <mergeCell ref="F17:H17"/>
    <mergeCell ref="F19:H19"/>
    <mergeCell ref="F20:H20"/>
    <mergeCell ref="F21:H21"/>
    <mergeCell ref="F22:H22"/>
    <mergeCell ref="F23:H23"/>
    <mergeCell ref="F25:H25"/>
    <mergeCell ref="F26:H26"/>
    <mergeCell ref="F27:H27"/>
    <mergeCell ref="F28:H28"/>
    <mergeCell ref="F30:H30"/>
    <mergeCell ref="F33:H33"/>
    <mergeCell ref="F34:H34"/>
    <mergeCell ref="F35:H35"/>
    <mergeCell ref="F36:H36"/>
    <mergeCell ref="F38:H38"/>
    <mergeCell ref="F41:H41"/>
    <mergeCell ref="F42:H42"/>
    <mergeCell ref="F45:H45"/>
    <mergeCell ref="F46:H46"/>
    <mergeCell ref="F47:H47"/>
    <mergeCell ref="F49:H49"/>
    <mergeCell ref="F50:H50"/>
    <mergeCell ref="F51:H51"/>
    <mergeCell ref="F52:H52"/>
    <mergeCell ref="F53:H53"/>
    <mergeCell ref="F54:H54"/>
    <mergeCell ref="F56:H56"/>
    <mergeCell ref="F58:H58"/>
    <mergeCell ref="F59:H59"/>
    <mergeCell ref="F61:H61"/>
    <mergeCell ref="F63:H63"/>
    <mergeCell ref="F64:H64"/>
    <mergeCell ref="F66:H66"/>
    <mergeCell ref="F67:H67"/>
  </mergeCells>
  <printOptions headings="1" horizontalCentered="1"/>
  <pageMargins left="0.25" right="0.25" top="0.83" bottom="0.66" header="0.5" footer="0.5"/>
  <pageSetup fitToHeight="3" fitToWidth="1" horizontalDpi="360" verticalDpi="360" orientation="portrait" scale="86" r:id="rId3"/>
  <headerFooter alignWithMargins="0">
    <oddHeader>&amp;LPage &amp;P of &amp;N&amp;RPrinted Date:  &amp;D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24"/>
  <sheetViews>
    <sheetView zoomScale="89" zoomScaleNormal="89" zoomScalePageLayoutView="0" workbookViewId="0" topLeftCell="A1">
      <pane ySplit="10" topLeftCell="A11" activePane="bottomLeft" state="frozen"/>
      <selection pane="topLeft" activeCell="A18" sqref="A18:M18"/>
      <selection pane="bottomLeft" activeCell="A2" sqref="A2:P2"/>
    </sheetView>
  </sheetViews>
  <sheetFormatPr defaultColWidth="9.140625" defaultRowHeight="16.5" customHeight="1"/>
  <cols>
    <col min="1" max="1" width="7.7109375" style="38" customWidth="1"/>
    <col min="2" max="2" width="6.7109375" style="38" bestFit="1" customWidth="1"/>
    <col min="3" max="3" width="4.421875" style="38" bestFit="1" customWidth="1"/>
    <col min="4" max="4" width="3.8515625" style="38" bestFit="1" customWidth="1"/>
    <col min="5" max="6" width="3.28125" style="38" bestFit="1" customWidth="1"/>
    <col min="7" max="7" width="28.7109375" style="34" bestFit="1" customWidth="1"/>
    <col min="8" max="8" width="5.57421875" style="38" bestFit="1" customWidth="1"/>
    <col min="9" max="9" width="9.7109375" style="38" customWidth="1"/>
    <col min="10" max="10" width="7.7109375" style="33" customWidth="1"/>
    <col min="11" max="12" width="10.7109375" style="33" customWidth="1"/>
    <col min="13" max="15" width="10.7109375" style="32" customWidth="1"/>
    <col min="16" max="16" width="10.7109375" style="33" customWidth="1"/>
    <col min="17" max="16384" width="9.140625" style="34" customWidth="1"/>
  </cols>
  <sheetData>
    <row r="1" spans="1:18" ht="12.75" customHeight="1">
      <c r="A1" s="171"/>
      <c r="B1" s="172"/>
      <c r="C1" s="172"/>
      <c r="D1" s="172"/>
      <c r="E1" s="172"/>
      <c r="F1" s="172"/>
      <c r="G1" s="86"/>
      <c r="H1" s="172"/>
      <c r="I1" s="172"/>
      <c r="J1" s="173"/>
      <c r="K1" s="173"/>
      <c r="L1" s="173"/>
      <c r="M1" s="174"/>
      <c r="N1" s="174"/>
      <c r="O1" s="174"/>
      <c r="P1" s="175"/>
      <c r="Q1" s="645"/>
      <c r="R1" s="645"/>
    </row>
    <row r="2" spans="1:18" ht="25.5">
      <c r="A2" s="1180" t="s">
        <v>172</v>
      </c>
      <c r="B2" s="1181"/>
      <c r="C2" s="1181"/>
      <c r="D2" s="1181"/>
      <c r="E2" s="1181"/>
      <c r="F2" s="1181"/>
      <c r="G2" s="1181"/>
      <c r="H2" s="1181"/>
      <c r="I2" s="1181"/>
      <c r="J2" s="1181"/>
      <c r="K2" s="1181"/>
      <c r="L2" s="1181"/>
      <c r="M2" s="1181"/>
      <c r="N2" s="1181"/>
      <c r="O2" s="1181"/>
      <c r="P2" s="1182"/>
      <c r="Q2" s="179"/>
      <c r="R2" s="179"/>
    </row>
    <row r="3" spans="1:18" ht="16.5" customHeight="1" thickBot="1">
      <c r="A3" s="176"/>
      <c r="B3" s="177"/>
      <c r="C3" s="177"/>
      <c r="D3" s="177"/>
      <c r="E3" s="177"/>
      <c r="F3" s="177"/>
      <c r="G3" s="178"/>
      <c r="H3" s="177"/>
      <c r="I3" s="177"/>
      <c r="J3" s="179"/>
      <c r="K3" s="179"/>
      <c r="L3" s="179"/>
      <c r="M3" s="180"/>
      <c r="N3" s="180"/>
      <c r="O3" s="180"/>
      <c r="P3" s="181"/>
      <c r="Q3" s="604"/>
      <c r="R3" s="604"/>
    </row>
    <row r="4" spans="1:18" ht="13.5" thickBot="1">
      <c r="A4" s="1177" t="str">
        <f>'Funding Summary'!A4</f>
        <v>IHS Area Office: 0</v>
      </c>
      <c r="B4" s="1178"/>
      <c r="C4" s="1178"/>
      <c r="D4" s="1179"/>
      <c r="E4" s="1179"/>
      <c r="F4" s="1179"/>
      <c r="G4" s="1179"/>
      <c r="H4" s="1186" t="str">
        <f>'Tribal Share Profile Worksheet'!H3</f>
        <v>HQ ISD #:</v>
      </c>
      <c r="I4" s="1149"/>
      <c r="J4" s="1149"/>
      <c r="K4" s="1149"/>
      <c r="L4" s="1149"/>
      <c r="M4" s="1149"/>
      <c r="N4" s="1149"/>
      <c r="O4" s="1150"/>
      <c r="P4" s="516" t="str">
        <f>'Tribal Share Profile Worksheet'!I3</f>
        <v>10-_____</v>
      </c>
      <c r="Q4" s="605"/>
      <c r="R4" s="605"/>
    </row>
    <row r="5" spans="1:18" ht="13.5" thickBot="1">
      <c r="A5" s="1171" t="str">
        <f>'Funding Summary'!A5</f>
        <v>Tribe/Contractor:  </v>
      </c>
      <c r="B5" s="1172"/>
      <c r="C5" s="1172"/>
      <c r="D5" s="1149"/>
      <c r="E5" s="1149"/>
      <c r="F5" s="1149"/>
      <c r="G5" s="1149"/>
      <c r="H5" s="1186" t="str">
        <f>'IT, Dir, Startup and Pre-Award'!I5</f>
        <v>PFSA Start Date:</v>
      </c>
      <c r="I5" s="1149"/>
      <c r="J5" s="1149"/>
      <c r="K5" s="1149"/>
      <c r="L5" s="1149"/>
      <c r="M5" s="1149"/>
      <c r="N5" s="1149"/>
      <c r="O5" s="1150"/>
      <c r="P5" s="419">
        <f>'Tribal Share Profile Worksheet'!I4</f>
        <v>0</v>
      </c>
      <c r="Q5" s="606"/>
      <c r="R5" s="606"/>
    </row>
    <row r="6" spans="1:18" ht="13.5" thickBot="1">
      <c r="A6" s="1177" t="str">
        <f>'Funding Summary'!A6</f>
        <v>Program:   </v>
      </c>
      <c r="B6" s="1178"/>
      <c r="C6" s="1178"/>
      <c r="D6" s="1179"/>
      <c r="E6" s="1179"/>
      <c r="F6" s="1179"/>
      <c r="G6" s="1179"/>
      <c r="H6" s="1186" t="str">
        <f>'IT, Dir, Startup and Pre-Award'!I6</f>
        <v>Award Performance Period Beginning Date:</v>
      </c>
      <c r="I6" s="1149"/>
      <c r="J6" s="1149"/>
      <c r="K6" s="1149"/>
      <c r="L6" s="1149"/>
      <c r="M6" s="1149"/>
      <c r="N6" s="1149"/>
      <c r="O6" s="1150"/>
      <c r="P6" s="419">
        <f>'Tribal Share Profile Worksheet'!I5</f>
        <v>0</v>
      </c>
      <c r="Q6" s="607" t="s">
        <v>349</v>
      </c>
      <c r="R6" s="607" t="s">
        <v>350</v>
      </c>
    </row>
    <row r="7" spans="1:18" ht="13.5" thickBot="1">
      <c r="A7" s="1177" t="str">
        <f>'Funding Summary'!A7</f>
        <v>Contract/Compact #:   </v>
      </c>
      <c r="B7" s="1178"/>
      <c r="C7" s="1178"/>
      <c r="D7" s="1179"/>
      <c r="E7" s="1179"/>
      <c r="F7" s="1179"/>
      <c r="G7" s="1179"/>
      <c r="H7" s="1186" t="str">
        <f>'IT, Dir, Startup and Pre-Award'!I7</f>
        <v>Award Performance Period  Ending Date:</v>
      </c>
      <c r="I7" s="1149"/>
      <c r="J7" s="1149"/>
      <c r="K7" s="1149"/>
      <c r="L7" s="1149"/>
      <c r="M7" s="1149"/>
      <c r="N7" s="1149"/>
      <c r="O7" s="1150"/>
      <c r="P7" s="419">
        <f>'Tribal Share Profile Worksheet'!I6</f>
        <v>0</v>
      </c>
      <c r="Q7" s="607" t="s">
        <v>351</v>
      </c>
      <c r="R7" s="607" t="s">
        <v>352</v>
      </c>
    </row>
    <row r="8" spans="1:18" s="35" customFormat="1" ht="13.5" thickBot="1">
      <c r="A8" s="109"/>
      <c r="B8" s="109"/>
      <c r="C8" s="109"/>
      <c r="D8" s="109" t="s">
        <v>160</v>
      </c>
      <c r="E8" s="109" t="s">
        <v>143</v>
      </c>
      <c r="F8" s="109" t="s">
        <v>179</v>
      </c>
      <c r="G8" s="109"/>
      <c r="H8" s="109"/>
      <c r="I8" s="567" t="s">
        <v>329</v>
      </c>
      <c r="J8" s="314" t="s">
        <v>140</v>
      </c>
      <c r="K8" s="1173" t="s">
        <v>164</v>
      </c>
      <c r="L8" s="1183"/>
      <c r="M8" s="1184"/>
      <c r="N8" s="1185"/>
      <c r="O8" s="1173" t="s">
        <v>153</v>
      </c>
      <c r="P8" s="1174"/>
      <c r="Q8" s="608" t="s">
        <v>353</v>
      </c>
      <c r="R8" s="608" t="s">
        <v>354</v>
      </c>
    </row>
    <row r="9" spans="1:18" s="35" customFormat="1" ht="25.5">
      <c r="A9" s="108"/>
      <c r="B9" s="108"/>
      <c r="C9" s="108" t="s">
        <v>226</v>
      </c>
      <c r="D9" s="108" t="s">
        <v>161</v>
      </c>
      <c r="E9" s="182" t="s">
        <v>147</v>
      </c>
      <c r="F9" s="182" t="s">
        <v>147</v>
      </c>
      <c r="G9" s="108"/>
      <c r="H9" s="108" t="s">
        <v>141</v>
      </c>
      <c r="I9" s="567" t="s">
        <v>330</v>
      </c>
      <c r="J9" s="183" t="s">
        <v>142</v>
      </c>
      <c r="K9" s="184"/>
      <c r="L9" s="1175" t="s">
        <v>227</v>
      </c>
      <c r="M9" s="184"/>
      <c r="N9" s="1175" t="s">
        <v>228</v>
      </c>
      <c r="O9" s="288"/>
      <c r="P9" s="1175" t="s">
        <v>228</v>
      </c>
      <c r="Q9" s="609" t="s">
        <v>355</v>
      </c>
      <c r="R9" s="609" t="s">
        <v>356</v>
      </c>
    </row>
    <row r="10" spans="1:18" s="36" customFormat="1" ht="26.25" thickBot="1">
      <c r="A10" s="315" t="s">
        <v>163</v>
      </c>
      <c r="B10" s="315" t="s">
        <v>159</v>
      </c>
      <c r="C10" s="315" t="s">
        <v>225</v>
      </c>
      <c r="D10" s="315" t="s">
        <v>165</v>
      </c>
      <c r="E10" s="315" t="s">
        <v>148</v>
      </c>
      <c r="F10" s="315" t="s">
        <v>149</v>
      </c>
      <c r="G10" s="315" t="s">
        <v>150</v>
      </c>
      <c r="H10" s="315" t="s">
        <v>144</v>
      </c>
      <c r="I10" s="568" t="s">
        <v>145</v>
      </c>
      <c r="J10" s="316" t="s">
        <v>146</v>
      </c>
      <c r="K10" s="317" t="s">
        <v>151</v>
      </c>
      <c r="L10" s="1176"/>
      <c r="M10" s="317" t="s">
        <v>152</v>
      </c>
      <c r="N10" s="1176"/>
      <c r="O10" s="313" t="s">
        <v>229</v>
      </c>
      <c r="P10" s="1176"/>
      <c r="Q10" s="610" t="s">
        <v>357</v>
      </c>
      <c r="R10" s="610" t="s">
        <v>358</v>
      </c>
    </row>
    <row r="11" spans="1:16" s="39" customFormat="1" ht="21" thickBot="1">
      <c r="A11" s="48" t="s">
        <v>255</v>
      </c>
      <c r="B11" s="185"/>
      <c r="C11" s="185"/>
      <c r="D11" s="319"/>
      <c r="E11" s="319"/>
      <c r="F11" s="320"/>
      <c r="G11" s="321"/>
      <c r="H11" s="322"/>
      <c r="I11" s="323"/>
      <c r="J11" s="324"/>
      <c r="K11" s="324"/>
      <c r="L11" s="324"/>
      <c r="M11" s="324"/>
      <c r="N11" s="324"/>
      <c r="O11" s="324"/>
      <c r="P11" s="186"/>
    </row>
    <row r="12" spans="1:18" s="39" customFormat="1" ht="12.75">
      <c r="A12" s="325"/>
      <c r="B12" s="300"/>
      <c r="C12" s="301"/>
      <c r="D12" s="300"/>
      <c r="E12" s="301"/>
      <c r="F12" s="301"/>
      <c r="G12" s="302"/>
      <c r="H12" s="300"/>
      <c r="I12" s="304"/>
      <c r="J12" s="294"/>
      <c r="K12" s="299"/>
      <c r="L12" s="299"/>
      <c r="M12" s="299"/>
      <c r="N12" s="303"/>
      <c r="O12" s="308"/>
      <c r="P12" s="305"/>
      <c r="Q12" s="303"/>
      <c r="R12" s="303"/>
    </row>
    <row r="13" spans="1:18" s="39" customFormat="1" ht="12.75">
      <c r="A13" s="325"/>
      <c r="B13" s="300"/>
      <c r="C13" s="301"/>
      <c r="D13" s="300"/>
      <c r="E13" s="300"/>
      <c r="F13" s="301"/>
      <c r="G13" s="302"/>
      <c r="H13" s="300"/>
      <c r="I13" s="304"/>
      <c r="J13" s="294"/>
      <c r="K13" s="299"/>
      <c r="L13" s="299"/>
      <c r="M13" s="299"/>
      <c r="N13" s="303"/>
      <c r="O13" s="308"/>
      <c r="P13" s="305"/>
      <c r="Q13" s="303"/>
      <c r="R13" s="303"/>
    </row>
    <row r="14" spans="1:18" s="39" customFormat="1" ht="12.75">
      <c r="A14" s="325"/>
      <c r="B14" s="300"/>
      <c r="C14" s="301"/>
      <c r="D14" s="300"/>
      <c r="E14" s="300"/>
      <c r="F14" s="301"/>
      <c r="G14" s="302"/>
      <c r="H14" s="300"/>
      <c r="I14" s="304"/>
      <c r="J14" s="294"/>
      <c r="K14" s="299"/>
      <c r="L14" s="299"/>
      <c r="M14" s="299"/>
      <c r="N14" s="303"/>
      <c r="O14" s="308"/>
      <c r="P14" s="305"/>
      <c r="Q14" s="303"/>
      <c r="R14" s="303"/>
    </row>
    <row r="15" spans="1:18" s="39" customFormat="1" ht="12.75">
      <c r="A15" s="325"/>
      <c r="B15" s="300"/>
      <c r="C15" s="301"/>
      <c r="D15" s="300"/>
      <c r="E15" s="300"/>
      <c r="F15" s="301"/>
      <c r="G15" s="302"/>
      <c r="H15" s="300"/>
      <c r="I15" s="304"/>
      <c r="J15" s="294"/>
      <c r="K15" s="299"/>
      <c r="L15" s="299"/>
      <c r="M15" s="299"/>
      <c r="N15" s="303"/>
      <c r="O15" s="308"/>
      <c r="P15" s="305"/>
      <c r="Q15" s="303"/>
      <c r="R15" s="303"/>
    </row>
    <row r="16" spans="1:18" s="39" customFormat="1" ht="12.75">
      <c r="A16" s="325"/>
      <c r="B16" s="300"/>
      <c r="C16" s="301"/>
      <c r="D16" s="300"/>
      <c r="E16" s="301"/>
      <c r="F16" s="301"/>
      <c r="G16" s="302"/>
      <c r="H16" s="300"/>
      <c r="I16" s="304"/>
      <c r="J16" s="294"/>
      <c r="K16" s="299"/>
      <c r="L16" s="299"/>
      <c r="M16" s="299"/>
      <c r="N16" s="303"/>
      <c r="O16" s="308"/>
      <c r="P16" s="305"/>
      <c r="Q16" s="303"/>
      <c r="R16" s="303"/>
    </row>
    <row r="17" spans="1:18" s="39" customFormat="1" ht="12.75">
      <c r="A17" s="325"/>
      <c r="B17" s="300"/>
      <c r="C17" s="301"/>
      <c r="D17" s="300"/>
      <c r="E17" s="301"/>
      <c r="F17" s="301"/>
      <c r="G17" s="302"/>
      <c r="H17" s="300"/>
      <c r="I17" s="304"/>
      <c r="J17" s="294"/>
      <c r="K17" s="299"/>
      <c r="L17" s="299"/>
      <c r="M17" s="299"/>
      <c r="N17" s="303"/>
      <c r="O17" s="308"/>
      <c r="P17" s="305"/>
      <c r="Q17" s="303"/>
      <c r="R17" s="303"/>
    </row>
    <row r="18" spans="1:18" s="39" customFormat="1" ht="12.75">
      <c r="A18" s="325"/>
      <c r="B18" s="300"/>
      <c r="C18" s="300"/>
      <c r="D18" s="300"/>
      <c r="E18" s="301"/>
      <c r="F18" s="301"/>
      <c r="G18" s="302"/>
      <c r="H18" s="300"/>
      <c r="I18" s="304"/>
      <c r="J18" s="294"/>
      <c r="K18" s="299"/>
      <c r="L18" s="299"/>
      <c r="M18" s="299"/>
      <c r="N18" s="303"/>
      <c r="O18" s="308"/>
      <c r="P18" s="305"/>
      <c r="Q18" s="303"/>
      <c r="R18" s="303"/>
    </row>
    <row r="19" spans="1:18" s="39" customFormat="1" ht="12.75">
      <c r="A19" s="325"/>
      <c r="B19" s="300"/>
      <c r="C19" s="301"/>
      <c r="D19" s="300"/>
      <c r="E19" s="301"/>
      <c r="F19" s="301"/>
      <c r="G19" s="302"/>
      <c r="H19" s="300"/>
      <c r="I19" s="304"/>
      <c r="J19" s="294"/>
      <c r="K19" s="299"/>
      <c r="L19" s="299"/>
      <c r="M19" s="299"/>
      <c r="N19" s="303"/>
      <c r="O19" s="308"/>
      <c r="P19" s="305"/>
      <c r="Q19" s="303"/>
      <c r="R19" s="303"/>
    </row>
    <row r="20" spans="1:18" s="39" customFormat="1" ht="12.75">
      <c r="A20" s="325"/>
      <c r="B20" s="300"/>
      <c r="C20" s="300"/>
      <c r="D20" s="300"/>
      <c r="E20" s="300"/>
      <c r="F20" s="300"/>
      <c r="G20" s="302"/>
      <c r="H20" s="300"/>
      <c r="I20" s="304"/>
      <c r="J20" s="294"/>
      <c r="K20" s="299"/>
      <c r="L20" s="299"/>
      <c r="M20" s="299"/>
      <c r="N20" s="303"/>
      <c r="O20" s="308"/>
      <c r="P20" s="305"/>
      <c r="Q20" s="303"/>
      <c r="R20" s="303"/>
    </row>
    <row r="21" spans="1:18" s="39" customFormat="1" ht="12.75">
      <c r="A21" s="325"/>
      <c r="B21" s="300"/>
      <c r="C21" s="300"/>
      <c r="D21" s="300"/>
      <c r="E21" s="301"/>
      <c r="F21" s="300"/>
      <c r="G21" s="302"/>
      <c r="H21" s="300"/>
      <c r="I21" s="304"/>
      <c r="J21" s="294"/>
      <c r="K21" s="299"/>
      <c r="L21" s="299"/>
      <c r="M21" s="299"/>
      <c r="N21" s="303"/>
      <c r="O21" s="308"/>
      <c r="P21" s="305"/>
      <c r="Q21" s="303"/>
      <c r="R21" s="303"/>
    </row>
    <row r="22" spans="1:18" s="39" customFormat="1" ht="12.75">
      <c r="A22" s="325"/>
      <c r="B22" s="300"/>
      <c r="C22" s="300"/>
      <c r="D22" s="300"/>
      <c r="E22" s="301"/>
      <c r="F22" s="301"/>
      <c r="G22" s="302"/>
      <c r="H22" s="300"/>
      <c r="I22" s="304"/>
      <c r="J22" s="294"/>
      <c r="K22" s="299"/>
      <c r="L22" s="299"/>
      <c r="M22" s="299"/>
      <c r="N22" s="303"/>
      <c r="O22" s="308"/>
      <c r="P22" s="305"/>
      <c r="Q22" s="303"/>
      <c r="R22" s="303"/>
    </row>
    <row r="23" spans="1:18" s="39" customFormat="1" ht="12.75">
      <c r="A23" s="325"/>
      <c r="B23" s="300"/>
      <c r="C23" s="300"/>
      <c r="D23" s="300"/>
      <c r="E23" s="301"/>
      <c r="F23" s="301"/>
      <c r="G23" s="302"/>
      <c r="H23" s="300"/>
      <c r="I23" s="304"/>
      <c r="J23" s="294"/>
      <c r="K23" s="299"/>
      <c r="L23" s="299"/>
      <c r="M23" s="299"/>
      <c r="N23" s="303"/>
      <c r="O23" s="308"/>
      <c r="P23" s="305"/>
      <c r="Q23" s="303"/>
      <c r="R23" s="303"/>
    </row>
    <row r="24" spans="1:18" s="39" customFormat="1" ht="12.75">
      <c r="A24" s="325"/>
      <c r="B24" s="300"/>
      <c r="C24" s="300"/>
      <c r="D24" s="300"/>
      <c r="E24" s="301"/>
      <c r="F24" s="301"/>
      <c r="G24" s="302"/>
      <c r="H24" s="300"/>
      <c r="I24" s="304"/>
      <c r="J24" s="294"/>
      <c r="K24" s="299"/>
      <c r="L24" s="299"/>
      <c r="M24" s="299"/>
      <c r="N24" s="303"/>
      <c r="O24" s="308"/>
      <c r="P24" s="305"/>
      <c r="Q24" s="303"/>
      <c r="R24" s="303"/>
    </row>
    <row r="25" spans="1:18" s="39" customFormat="1" ht="12.75">
      <c r="A25" s="325"/>
      <c r="B25" s="300"/>
      <c r="C25" s="300"/>
      <c r="D25" s="300"/>
      <c r="E25" s="301"/>
      <c r="F25" s="301"/>
      <c r="G25" s="302"/>
      <c r="H25" s="300"/>
      <c r="I25" s="304"/>
      <c r="J25" s="294"/>
      <c r="K25" s="299"/>
      <c r="L25" s="299"/>
      <c r="M25" s="299"/>
      <c r="N25" s="303"/>
      <c r="O25" s="308"/>
      <c r="P25" s="305"/>
      <c r="Q25" s="303"/>
      <c r="R25" s="303"/>
    </row>
    <row r="26" spans="1:18" s="39" customFormat="1" ht="12.75">
      <c r="A26" s="325"/>
      <c r="B26" s="300"/>
      <c r="C26" s="300"/>
      <c r="D26" s="300"/>
      <c r="E26" s="301"/>
      <c r="F26" s="301"/>
      <c r="G26" s="302"/>
      <c r="H26" s="300"/>
      <c r="I26" s="304"/>
      <c r="J26" s="294"/>
      <c r="K26" s="299"/>
      <c r="L26" s="299"/>
      <c r="M26" s="299"/>
      <c r="N26" s="303"/>
      <c r="O26" s="308"/>
      <c r="P26" s="305"/>
      <c r="Q26" s="303"/>
      <c r="R26" s="303"/>
    </row>
    <row r="27" spans="1:18" s="39" customFormat="1" ht="12.75">
      <c r="A27" s="325"/>
      <c r="B27" s="300"/>
      <c r="C27" s="300"/>
      <c r="D27" s="300"/>
      <c r="E27" s="301"/>
      <c r="F27" s="301"/>
      <c r="G27" s="302"/>
      <c r="H27" s="300"/>
      <c r="I27" s="304"/>
      <c r="J27" s="294"/>
      <c r="K27" s="299"/>
      <c r="L27" s="299"/>
      <c r="M27" s="299"/>
      <c r="N27" s="303"/>
      <c r="O27" s="308"/>
      <c r="P27" s="305"/>
      <c r="Q27" s="303"/>
      <c r="R27" s="303"/>
    </row>
    <row r="28" spans="1:18" s="39" customFormat="1" ht="12.75">
      <c r="A28" s="325"/>
      <c r="B28" s="300"/>
      <c r="C28" s="300"/>
      <c r="D28" s="300"/>
      <c r="E28" s="301"/>
      <c r="F28" s="301"/>
      <c r="G28" s="302"/>
      <c r="H28" s="300"/>
      <c r="I28" s="304"/>
      <c r="J28" s="294"/>
      <c r="K28" s="299"/>
      <c r="L28" s="299"/>
      <c r="M28" s="299"/>
      <c r="N28" s="303"/>
      <c r="O28" s="308"/>
      <c r="P28" s="305"/>
      <c r="Q28" s="303"/>
      <c r="R28" s="303"/>
    </row>
    <row r="29" spans="1:18" s="39" customFormat="1" ht="12.75">
      <c r="A29" s="325"/>
      <c r="B29" s="300"/>
      <c r="C29" s="300"/>
      <c r="D29" s="300"/>
      <c r="E29" s="301"/>
      <c r="F29" s="301"/>
      <c r="G29" s="302"/>
      <c r="H29" s="570"/>
      <c r="I29" s="304"/>
      <c r="J29" s="294"/>
      <c r="K29" s="299"/>
      <c r="L29" s="299"/>
      <c r="M29" s="299"/>
      <c r="N29" s="299"/>
      <c r="O29" s="308"/>
      <c r="P29" s="305"/>
      <c r="Q29" s="303"/>
      <c r="R29" s="571"/>
    </row>
    <row r="30" spans="1:18" s="39" customFormat="1" ht="13.5" thickBot="1">
      <c r="A30" s="295"/>
      <c r="B30" s="296"/>
      <c r="C30" s="309"/>
      <c r="D30" s="296"/>
      <c r="E30" s="309"/>
      <c r="F30" s="309"/>
      <c r="G30" s="298"/>
      <c r="H30" s="300"/>
      <c r="I30" s="304"/>
      <c r="J30" s="294"/>
      <c r="K30" s="299"/>
      <c r="L30" s="310"/>
      <c r="M30" s="306"/>
      <c r="N30" s="303"/>
      <c r="O30" s="306"/>
      <c r="P30" s="312"/>
      <c r="Q30" s="306"/>
      <c r="R30" s="306"/>
    </row>
    <row r="31" spans="1:18" s="39" customFormat="1" ht="13.5" thickBot="1">
      <c r="A31" s="337"/>
      <c r="B31" s="338"/>
      <c r="C31" s="339"/>
      <c r="D31" s="339"/>
      <c r="E31" s="340"/>
      <c r="F31" s="340"/>
      <c r="G31" s="341"/>
      <c r="H31" s="410"/>
      <c r="I31" s="187" t="s">
        <v>162</v>
      </c>
      <c r="J31" s="289">
        <f aca="true" t="shared" si="0" ref="J31:P31">SUM(J11:J30)</f>
        <v>0</v>
      </c>
      <c r="K31" s="290">
        <f t="shared" si="0"/>
        <v>0</v>
      </c>
      <c r="L31" s="290">
        <f t="shared" si="0"/>
        <v>0</v>
      </c>
      <c r="M31" s="290">
        <f t="shared" si="0"/>
        <v>0</v>
      </c>
      <c r="N31" s="290">
        <f t="shared" si="0"/>
        <v>0</v>
      </c>
      <c r="O31" s="290">
        <f t="shared" si="0"/>
        <v>0</v>
      </c>
      <c r="P31" s="290">
        <f t="shared" si="0"/>
        <v>0</v>
      </c>
      <c r="Q31" s="576"/>
      <c r="R31" s="576"/>
    </row>
    <row r="32" spans="1:18" s="39" customFormat="1" ht="13.5" thickBot="1">
      <c r="A32" s="342"/>
      <c r="B32" s="343"/>
      <c r="C32" s="344"/>
      <c r="D32" s="344"/>
      <c r="E32" s="345"/>
      <c r="F32" s="345"/>
      <c r="G32" s="346"/>
      <c r="H32" s="338"/>
      <c r="I32" s="347"/>
      <c r="J32" s="348"/>
      <c r="K32" s="349"/>
      <c r="L32" s="349"/>
      <c r="M32" s="349"/>
      <c r="N32" s="350"/>
      <c r="O32" s="290" t="s">
        <v>12</v>
      </c>
      <c r="P32" s="291">
        <f>SUM(K31:N31)</f>
        <v>0</v>
      </c>
      <c r="Q32" s="576"/>
      <c r="R32" s="576"/>
    </row>
    <row r="33" spans="1:18" s="39" customFormat="1" ht="13.5" thickBot="1">
      <c r="A33" s="351"/>
      <c r="B33" s="352"/>
      <c r="C33" s="353"/>
      <c r="D33" s="353"/>
      <c r="E33" s="354"/>
      <c r="F33" s="354"/>
      <c r="G33" s="355"/>
      <c r="H33" s="352"/>
      <c r="I33" s="356"/>
      <c r="J33" s="357"/>
      <c r="K33" s="358"/>
      <c r="L33" s="358"/>
      <c r="M33" s="358"/>
      <c r="N33" s="359"/>
      <c r="O33" s="290" t="s">
        <v>38</v>
      </c>
      <c r="P33" s="291">
        <f>SUM(O31:P31)</f>
        <v>0</v>
      </c>
      <c r="Q33" s="576"/>
      <c r="R33" s="576"/>
    </row>
    <row r="34" spans="1:18" s="37" customFormat="1" ht="21" thickBot="1">
      <c r="A34" s="48" t="s">
        <v>166</v>
      </c>
      <c r="B34" s="185"/>
      <c r="C34" s="185"/>
      <c r="D34" s="319"/>
      <c r="E34" s="319"/>
      <c r="F34" s="320"/>
      <c r="G34" s="321"/>
      <c r="H34" s="322"/>
      <c r="I34" s="323"/>
      <c r="J34" s="324"/>
      <c r="K34" s="324"/>
      <c r="L34" s="324"/>
      <c r="M34" s="324"/>
      <c r="N34" s="324"/>
      <c r="O34" s="324"/>
      <c r="P34" s="186"/>
      <c r="Q34" s="569"/>
      <c r="R34" s="569"/>
    </row>
    <row r="35" spans="1:18" ht="12.75">
      <c r="A35" s="326"/>
      <c r="B35" s="292"/>
      <c r="C35" s="292"/>
      <c r="D35" s="292"/>
      <c r="E35" s="292"/>
      <c r="F35" s="318"/>
      <c r="G35" s="293"/>
      <c r="H35" s="307"/>
      <c r="I35" s="304"/>
      <c r="J35" s="294"/>
      <c r="K35" s="575"/>
      <c r="L35" s="311"/>
      <c r="M35" s="311"/>
      <c r="N35" s="311"/>
      <c r="O35" s="577"/>
      <c r="P35" s="327"/>
      <c r="Q35" s="311"/>
      <c r="R35" s="311"/>
    </row>
    <row r="36" spans="1:18" ht="12.75">
      <c r="A36" s="326"/>
      <c r="B36" s="292"/>
      <c r="C36" s="309"/>
      <c r="D36" s="296"/>
      <c r="E36" s="309"/>
      <c r="F36" s="309"/>
      <c r="G36" s="297"/>
      <c r="H36" s="307"/>
      <c r="I36" s="304"/>
      <c r="J36" s="294"/>
      <c r="K36" s="575"/>
      <c r="L36" s="311"/>
      <c r="M36" s="311"/>
      <c r="N36" s="311"/>
      <c r="O36" s="574"/>
      <c r="P36" s="327"/>
      <c r="Q36" s="311"/>
      <c r="R36" s="311"/>
    </row>
    <row r="37" spans="1:18" ht="12.75">
      <c r="A37" s="326"/>
      <c r="B37" s="292"/>
      <c r="C37" s="309"/>
      <c r="D37" s="296"/>
      <c r="E37" s="309"/>
      <c r="F37" s="309"/>
      <c r="G37" s="297"/>
      <c r="H37" s="307"/>
      <c r="I37" s="304"/>
      <c r="J37" s="294"/>
      <c r="K37" s="575"/>
      <c r="L37" s="311"/>
      <c r="M37" s="311"/>
      <c r="N37" s="311"/>
      <c r="O37" s="574"/>
      <c r="P37" s="327"/>
      <c r="Q37" s="311"/>
      <c r="R37" s="311"/>
    </row>
    <row r="38" spans="1:18" ht="12.75">
      <c r="A38" s="326"/>
      <c r="B38" s="292"/>
      <c r="C38" s="309"/>
      <c r="D38" s="296"/>
      <c r="E38" s="309"/>
      <c r="F38" s="309"/>
      <c r="G38" s="297"/>
      <c r="H38" s="307"/>
      <c r="I38" s="304"/>
      <c r="J38" s="294"/>
      <c r="K38" s="575"/>
      <c r="L38" s="311"/>
      <c r="M38" s="311"/>
      <c r="N38" s="311"/>
      <c r="O38" s="574"/>
      <c r="P38" s="327"/>
      <c r="Q38" s="311"/>
      <c r="R38" s="311"/>
    </row>
    <row r="39" spans="1:18" ht="12.75">
      <c r="A39" s="326"/>
      <c r="B39" s="292"/>
      <c r="C39" s="309"/>
      <c r="D39" s="296"/>
      <c r="E39" s="309"/>
      <c r="F39" s="309"/>
      <c r="G39" s="297"/>
      <c r="H39" s="307"/>
      <c r="I39" s="304"/>
      <c r="J39" s="294"/>
      <c r="K39" s="575"/>
      <c r="L39" s="311"/>
      <c r="M39" s="311"/>
      <c r="N39" s="311"/>
      <c r="O39" s="574"/>
      <c r="P39" s="327"/>
      <c r="Q39" s="311"/>
      <c r="R39" s="311"/>
    </row>
    <row r="40" spans="1:18" ht="12.75">
      <c r="A40" s="326"/>
      <c r="B40" s="292"/>
      <c r="C40" s="296"/>
      <c r="D40" s="296"/>
      <c r="E40" s="309"/>
      <c r="F40" s="309"/>
      <c r="G40" s="297"/>
      <c r="H40" s="307"/>
      <c r="I40" s="304"/>
      <c r="J40" s="294"/>
      <c r="K40" s="575"/>
      <c r="L40" s="311"/>
      <c r="M40" s="311"/>
      <c r="N40" s="311"/>
      <c r="O40" s="574"/>
      <c r="P40" s="327"/>
      <c r="Q40" s="311"/>
      <c r="R40" s="311"/>
    </row>
    <row r="41" spans="1:18" ht="12.75">
      <c r="A41" s="326"/>
      <c r="B41" s="292"/>
      <c r="C41" s="296"/>
      <c r="D41" s="296"/>
      <c r="E41" s="296"/>
      <c r="F41" s="296"/>
      <c r="G41" s="297"/>
      <c r="H41" s="307"/>
      <c r="I41" s="304"/>
      <c r="J41" s="294"/>
      <c r="K41" s="575"/>
      <c r="L41" s="311"/>
      <c r="M41" s="311"/>
      <c r="N41" s="311"/>
      <c r="O41" s="574"/>
      <c r="P41" s="327"/>
      <c r="Q41" s="311"/>
      <c r="R41" s="311"/>
    </row>
    <row r="42" spans="1:18" ht="12.75">
      <c r="A42" s="326"/>
      <c r="B42" s="292"/>
      <c r="C42" s="296"/>
      <c r="D42" s="296"/>
      <c r="E42" s="309"/>
      <c r="F42" s="309"/>
      <c r="G42" s="297"/>
      <c r="H42" s="307"/>
      <c r="I42" s="304"/>
      <c r="J42" s="294"/>
      <c r="K42" s="575"/>
      <c r="L42" s="311"/>
      <c r="M42" s="311"/>
      <c r="N42" s="311"/>
      <c r="O42" s="574"/>
      <c r="P42" s="329"/>
      <c r="Q42" s="574"/>
      <c r="R42" s="574"/>
    </row>
    <row r="43" spans="1:18" ht="12.75">
      <c r="A43" s="326"/>
      <c r="B43" s="292"/>
      <c r="C43" s="309"/>
      <c r="D43" s="296"/>
      <c r="E43" s="309"/>
      <c r="F43" s="309"/>
      <c r="G43" s="297"/>
      <c r="H43" s="307"/>
      <c r="I43" s="304"/>
      <c r="J43" s="294"/>
      <c r="K43" s="575"/>
      <c r="L43" s="311"/>
      <c r="M43" s="311"/>
      <c r="N43" s="311"/>
      <c r="O43" s="574"/>
      <c r="P43" s="329"/>
      <c r="Q43" s="574"/>
      <c r="R43" s="574"/>
    </row>
    <row r="44" spans="1:18" ht="12.75">
      <c r="A44" s="326"/>
      <c r="B44" s="292"/>
      <c r="C44" s="309"/>
      <c r="D44" s="296"/>
      <c r="E44" s="309"/>
      <c r="F44" s="309"/>
      <c r="G44" s="297"/>
      <c r="H44" s="307"/>
      <c r="I44" s="304"/>
      <c r="J44" s="294"/>
      <c r="K44" s="575"/>
      <c r="L44" s="311"/>
      <c r="M44" s="311"/>
      <c r="N44" s="311"/>
      <c r="O44" s="574"/>
      <c r="P44" s="329"/>
      <c r="Q44" s="574"/>
      <c r="R44" s="574"/>
    </row>
    <row r="45" spans="1:18" ht="12.75">
      <c r="A45" s="326"/>
      <c r="B45" s="292"/>
      <c r="C45" s="296"/>
      <c r="D45" s="296"/>
      <c r="E45" s="309"/>
      <c r="F45" s="309"/>
      <c r="G45" s="297"/>
      <c r="H45" s="307"/>
      <c r="I45" s="304"/>
      <c r="J45" s="294"/>
      <c r="K45" s="575"/>
      <c r="L45" s="311"/>
      <c r="M45" s="311"/>
      <c r="N45" s="311"/>
      <c r="O45" s="574"/>
      <c r="P45" s="329"/>
      <c r="Q45" s="574"/>
      <c r="R45" s="574"/>
    </row>
    <row r="46" spans="1:18" ht="12.75">
      <c r="A46" s="326"/>
      <c r="B46" s="292"/>
      <c r="C46" s="296"/>
      <c r="D46" s="296"/>
      <c r="E46" s="309"/>
      <c r="F46" s="309"/>
      <c r="G46" s="297"/>
      <c r="H46" s="307"/>
      <c r="I46" s="304"/>
      <c r="J46" s="294"/>
      <c r="K46" s="575"/>
      <c r="L46" s="311"/>
      <c r="M46" s="311"/>
      <c r="N46" s="311"/>
      <c r="O46" s="574"/>
      <c r="P46" s="329"/>
      <c r="Q46" s="574"/>
      <c r="R46" s="574"/>
    </row>
    <row r="47" spans="1:18" ht="12.75">
      <c r="A47" s="326"/>
      <c r="B47" s="292"/>
      <c r="C47" s="309"/>
      <c r="D47" s="296"/>
      <c r="E47" s="309"/>
      <c r="F47" s="309"/>
      <c r="G47" s="297"/>
      <c r="H47" s="307"/>
      <c r="I47" s="304"/>
      <c r="J47" s="294"/>
      <c r="K47" s="575"/>
      <c r="L47" s="311"/>
      <c r="M47" s="311"/>
      <c r="N47" s="311"/>
      <c r="O47" s="574"/>
      <c r="P47" s="329"/>
      <c r="Q47" s="574"/>
      <c r="R47" s="574"/>
    </row>
    <row r="48" spans="1:18" ht="12.75">
      <c r="A48" s="326"/>
      <c r="B48" s="292"/>
      <c r="C48" s="309"/>
      <c r="D48" s="296"/>
      <c r="E48" s="309"/>
      <c r="F48" s="309"/>
      <c r="G48" s="297"/>
      <c r="H48" s="307"/>
      <c r="I48" s="304"/>
      <c r="J48" s="294"/>
      <c r="K48" s="575"/>
      <c r="L48" s="311"/>
      <c r="M48" s="311"/>
      <c r="N48" s="311"/>
      <c r="O48" s="574"/>
      <c r="P48" s="329"/>
      <c r="Q48" s="574"/>
      <c r="R48" s="574"/>
    </row>
    <row r="49" spans="1:18" ht="12.75">
      <c r="A49" s="326"/>
      <c r="B49" s="292"/>
      <c r="C49" s="296"/>
      <c r="D49" s="296"/>
      <c r="E49" s="296"/>
      <c r="F49" s="309"/>
      <c r="G49" s="297"/>
      <c r="H49" s="307"/>
      <c r="I49" s="304"/>
      <c r="J49" s="294"/>
      <c r="K49" s="575"/>
      <c r="L49" s="311"/>
      <c r="M49" s="311"/>
      <c r="N49" s="311"/>
      <c r="O49" s="574"/>
      <c r="P49" s="329"/>
      <c r="Q49" s="574"/>
      <c r="R49" s="574"/>
    </row>
    <row r="50" spans="1:18" ht="12.75">
      <c r="A50" s="326"/>
      <c r="B50" s="292"/>
      <c r="C50" s="296"/>
      <c r="D50" s="296"/>
      <c r="E50" s="296"/>
      <c r="F50" s="296"/>
      <c r="G50" s="297"/>
      <c r="H50" s="307"/>
      <c r="I50" s="304"/>
      <c r="J50" s="294"/>
      <c r="K50" s="575"/>
      <c r="L50" s="311"/>
      <c r="M50" s="311"/>
      <c r="N50" s="311"/>
      <c r="O50" s="574"/>
      <c r="P50" s="329"/>
      <c r="Q50" s="574"/>
      <c r="R50" s="574"/>
    </row>
    <row r="51" spans="1:18" ht="12.75">
      <c r="A51" s="326"/>
      <c r="B51" s="292"/>
      <c r="C51" s="296"/>
      <c r="D51" s="296"/>
      <c r="E51" s="309"/>
      <c r="F51" s="296"/>
      <c r="G51" s="297"/>
      <c r="H51" s="307"/>
      <c r="I51" s="304"/>
      <c r="J51" s="294"/>
      <c r="K51" s="299"/>
      <c r="L51" s="311"/>
      <c r="M51" s="311"/>
      <c r="N51" s="311"/>
      <c r="O51" s="574"/>
      <c r="P51" s="329"/>
      <c r="Q51" s="574"/>
      <c r="R51" s="574"/>
    </row>
    <row r="52" spans="1:18" ht="12.75">
      <c r="A52" s="326"/>
      <c r="B52" s="292"/>
      <c r="C52" s="296"/>
      <c r="D52" s="296"/>
      <c r="E52" s="309"/>
      <c r="F52" s="309"/>
      <c r="G52" s="297"/>
      <c r="H52" s="307"/>
      <c r="I52" s="304"/>
      <c r="J52" s="294"/>
      <c r="K52" s="575"/>
      <c r="L52" s="311"/>
      <c r="M52" s="311"/>
      <c r="N52" s="311"/>
      <c r="O52" s="574"/>
      <c r="P52" s="329"/>
      <c r="Q52" s="574"/>
      <c r="R52" s="574"/>
    </row>
    <row r="53" spans="1:18" ht="12.75">
      <c r="A53" s="326"/>
      <c r="B53" s="292"/>
      <c r="C53" s="296"/>
      <c r="D53" s="296"/>
      <c r="E53" s="309"/>
      <c r="F53" s="296"/>
      <c r="G53" s="297"/>
      <c r="H53" s="307"/>
      <c r="I53" s="304"/>
      <c r="J53" s="294"/>
      <c r="K53" s="299"/>
      <c r="L53" s="311"/>
      <c r="M53" s="311"/>
      <c r="N53" s="311"/>
      <c r="O53" s="574"/>
      <c r="P53" s="329"/>
      <c r="Q53" s="574"/>
      <c r="R53" s="574"/>
    </row>
    <row r="54" spans="1:18" ht="12.75">
      <c r="A54" s="326"/>
      <c r="B54" s="292"/>
      <c r="C54" s="296"/>
      <c r="D54" s="296"/>
      <c r="E54" s="296"/>
      <c r="F54" s="296"/>
      <c r="G54" s="297"/>
      <c r="H54" s="307"/>
      <c r="I54" s="304"/>
      <c r="J54" s="294"/>
      <c r="K54" s="573"/>
      <c r="L54" s="311"/>
      <c r="M54" s="311"/>
      <c r="N54" s="311"/>
      <c r="O54" s="574"/>
      <c r="P54" s="329"/>
      <c r="Q54" s="574"/>
      <c r="R54" s="574"/>
    </row>
    <row r="55" spans="1:18" ht="12.75">
      <c r="A55" s="326"/>
      <c r="B55" s="292"/>
      <c r="C55" s="296"/>
      <c r="D55" s="296"/>
      <c r="E55" s="309"/>
      <c r="F55" s="296"/>
      <c r="G55" s="297"/>
      <c r="H55" s="307"/>
      <c r="I55" s="304"/>
      <c r="J55" s="294"/>
      <c r="K55" s="299"/>
      <c r="L55" s="311"/>
      <c r="M55" s="311"/>
      <c r="N55" s="311"/>
      <c r="O55" s="574"/>
      <c r="P55" s="329"/>
      <c r="Q55" s="574"/>
      <c r="R55" s="574"/>
    </row>
    <row r="56" spans="1:18" ht="12.75">
      <c r="A56" s="326"/>
      <c r="B56" s="292"/>
      <c r="C56" s="296"/>
      <c r="D56" s="296"/>
      <c r="E56" s="309"/>
      <c r="F56" s="309"/>
      <c r="G56" s="297"/>
      <c r="H56" s="307"/>
      <c r="I56" s="304"/>
      <c r="J56" s="294"/>
      <c r="K56" s="573"/>
      <c r="L56" s="311"/>
      <c r="M56" s="311"/>
      <c r="N56" s="311"/>
      <c r="O56" s="574"/>
      <c r="P56" s="329"/>
      <c r="Q56" s="574"/>
      <c r="R56" s="574"/>
    </row>
    <row r="57" spans="1:18" ht="12.75">
      <c r="A57" s="578"/>
      <c r="B57" s="579"/>
      <c r="C57" s="402"/>
      <c r="D57" s="402"/>
      <c r="E57" s="403"/>
      <c r="F57" s="403"/>
      <c r="G57" s="404"/>
      <c r="H57" s="300"/>
      <c r="I57" s="611"/>
      <c r="J57" s="585"/>
      <c r="K57" s="573"/>
      <c r="L57" s="408"/>
      <c r="M57" s="408"/>
      <c r="N57" s="408"/>
      <c r="O57" s="581"/>
      <c r="P57" s="409"/>
      <c r="Q57" s="574"/>
      <c r="R57" s="574"/>
    </row>
    <row r="58" spans="1:18" ht="13.5" thickBot="1">
      <c r="A58" s="401"/>
      <c r="B58" s="402"/>
      <c r="C58" s="403"/>
      <c r="D58" s="402"/>
      <c r="E58" s="403"/>
      <c r="F58" s="403"/>
      <c r="G58" s="404"/>
      <c r="H58" s="612"/>
      <c r="I58" s="613"/>
      <c r="J58" s="614"/>
      <c r="K58" s="615"/>
      <c r="L58" s="408"/>
      <c r="M58" s="408"/>
      <c r="N58" s="408"/>
      <c r="O58" s="581"/>
      <c r="P58" s="409"/>
      <c r="Q58" s="574"/>
      <c r="R58" s="574"/>
    </row>
    <row r="59" spans="1:18" ht="13.5" thickBot="1">
      <c r="A59" s="337"/>
      <c r="B59" s="338"/>
      <c r="C59" s="339"/>
      <c r="D59" s="339"/>
      <c r="E59" s="340"/>
      <c r="F59" s="340"/>
      <c r="G59" s="341"/>
      <c r="H59" s="410"/>
      <c r="I59" s="187" t="s">
        <v>167</v>
      </c>
      <c r="J59" s="289">
        <f aca="true" t="shared" si="1" ref="J59:P59">SUM(J35:J58)</f>
        <v>0</v>
      </c>
      <c r="K59" s="290">
        <f t="shared" si="1"/>
        <v>0</v>
      </c>
      <c r="L59" s="290">
        <f t="shared" si="1"/>
        <v>0</v>
      </c>
      <c r="M59" s="290">
        <f t="shared" si="1"/>
        <v>0</v>
      </c>
      <c r="N59" s="290">
        <f t="shared" si="1"/>
        <v>0</v>
      </c>
      <c r="O59" s="290">
        <f t="shared" si="1"/>
        <v>0</v>
      </c>
      <c r="P59" s="290">
        <f t="shared" si="1"/>
        <v>0</v>
      </c>
      <c r="Q59" s="576"/>
      <c r="R59" s="576"/>
    </row>
    <row r="60" spans="1:18" ht="13.5" thickBot="1">
      <c r="A60" s="342"/>
      <c r="B60" s="343"/>
      <c r="C60" s="344"/>
      <c r="D60" s="344"/>
      <c r="E60" s="345"/>
      <c r="F60" s="345"/>
      <c r="G60" s="346"/>
      <c r="H60" s="338"/>
      <c r="I60" s="347"/>
      <c r="J60" s="348"/>
      <c r="K60" s="349"/>
      <c r="L60" s="349"/>
      <c r="M60" s="349"/>
      <c r="N60" s="350"/>
      <c r="O60" s="290" t="s">
        <v>12</v>
      </c>
      <c r="P60" s="291">
        <f>SUM(K59:N59)</f>
        <v>0</v>
      </c>
      <c r="Q60" s="576"/>
      <c r="R60" s="576"/>
    </row>
    <row r="61" spans="1:18" ht="13.5" thickBot="1">
      <c r="A61" s="342"/>
      <c r="B61" s="343"/>
      <c r="C61" s="344"/>
      <c r="D61" s="344"/>
      <c r="E61" s="345"/>
      <c r="F61" s="345"/>
      <c r="G61" s="346"/>
      <c r="H61" s="343"/>
      <c r="I61" s="429"/>
      <c r="J61" s="430"/>
      <c r="K61" s="431"/>
      <c r="L61" s="431"/>
      <c r="M61" s="431"/>
      <c r="N61" s="582"/>
      <c r="O61" s="428" t="s">
        <v>38</v>
      </c>
      <c r="P61" s="583">
        <f>SUM(O59:P59)</f>
        <v>0</v>
      </c>
      <c r="Q61" s="576"/>
      <c r="R61" s="576"/>
    </row>
    <row r="62" spans="1:18" ht="21" thickBot="1">
      <c r="A62" s="48" t="s">
        <v>331</v>
      </c>
      <c r="B62" s="185"/>
      <c r="C62" s="185"/>
      <c r="D62" s="319"/>
      <c r="E62" s="319"/>
      <c r="F62" s="320"/>
      <c r="G62" s="321"/>
      <c r="H62" s="322"/>
      <c r="I62" s="323"/>
      <c r="J62" s="324"/>
      <c r="K62" s="324"/>
      <c r="L62" s="324"/>
      <c r="M62" s="324"/>
      <c r="N62" s="324"/>
      <c r="O62" s="324"/>
      <c r="P62" s="186"/>
      <c r="Q62" s="569"/>
      <c r="R62" s="569"/>
    </row>
    <row r="63" spans="1:18" ht="12.75">
      <c r="A63" s="328"/>
      <c r="B63" s="296"/>
      <c r="C63" s="296"/>
      <c r="D63" s="296"/>
      <c r="E63" s="572"/>
      <c r="F63" s="572"/>
      <c r="G63" s="298"/>
      <c r="H63" s="296"/>
      <c r="I63" s="584"/>
      <c r="J63" s="585"/>
      <c r="K63" s="299"/>
      <c r="L63" s="299"/>
      <c r="M63" s="299"/>
      <c r="N63" s="299"/>
      <c r="O63" s="299"/>
      <c r="P63" s="586"/>
      <c r="Q63" s="299"/>
      <c r="R63" s="299"/>
    </row>
    <row r="64" spans="1:18" ht="12.75">
      <c r="A64" s="328"/>
      <c r="B64" s="296"/>
      <c r="C64" s="296"/>
      <c r="D64" s="296"/>
      <c r="E64" s="572"/>
      <c r="F64" s="572"/>
      <c r="G64" s="298"/>
      <c r="H64" s="296"/>
      <c r="I64" s="584"/>
      <c r="J64" s="585"/>
      <c r="K64" s="299"/>
      <c r="L64" s="299"/>
      <c r="M64" s="299"/>
      <c r="N64" s="299"/>
      <c r="O64" s="299"/>
      <c r="P64" s="586"/>
      <c r="Q64" s="299"/>
      <c r="R64" s="299"/>
    </row>
    <row r="65" spans="1:18" ht="12.75">
      <c r="A65" s="328"/>
      <c r="B65" s="296"/>
      <c r="C65" s="296"/>
      <c r="D65" s="296"/>
      <c r="E65" s="572"/>
      <c r="F65" s="572"/>
      <c r="G65" s="298"/>
      <c r="H65" s="296"/>
      <c r="I65" s="584"/>
      <c r="J65" s="585"/>
      <c r="K65" s="299"/>
      <c r="L65" s="299"/>
      <c r="M65" s="299"/>
      <c r="N65" s="299"/>
      <c r="O65" s="299"/>
      <c r="P65" s="586"/>
      <c r="Q65" s="299"/>
      <c r="R65" s="299"/>
    </row>
    <row r="66" spans="1:18" ht="12.75">
      <c r="A66" s="328"/>
      <c r="B66" s="296"/>
      <c r="C66" s="296"/>
      <c r="D66" s="296"/>
      <c r="E66" s="572"/>
      <c r="F66" s="572"/>
      <c r="G66" s="298"/>
      <c r="H66" s="296"/>
      <c r="I66" s="584"/>
      <c r="J66" s="585"/>
      <c r="K66" s="299"/>
      <c r="L66" s="299"/>
      <c r="M66" s="299"/>
      <c r="N66" s="299"/>
      <c r="O66" s="299"/>
      <c r="P66" s="586"/>
      <c r="Q66" s="299"/>
      <c r="R66" s="299"/>
    </row>
    <row r="67" spans="1:18" ht="12.75">
      <c r="A67" s="328"/>
      <c r="B67" s="296"/>
      <c r="C67" s="296"/>
      <c r="D67" s="296"/>
      <c r="E67" s="572"/>
      <c r="F67" s="572"/>
      <c r="G67" s="298"/>
      <c r="H67" s="296"/>
      <c r="I67" s="584"/>
      <c r="J67" s="585"/>
      <c r="K67" s="299"/>
      <c r="L67" s="299"/>
      <c r="M67" s="299"/>
      <c r="N67" s="299"/>
      <c r="O67" s="299"/>
      <c r="P67" s="586"/>
      <c r="Q67" s="299"/>
      <c r="R67" s="299"/>
    </row>
    <row r="68" spans="1:18" ht="12.75">
      <c r="A68" s="328"/>
      <c r="B68" s="296"/>
      <c r="C68" s="296"/>
      <c r="D68" s="296"/>
      <c r="E68" s="572"/>
      <c r="F68" s="572"/>
      <c r="G68" s="298"/>
      <c r="H68" s="296"/>
      <c r="I68" s="584"/>
      <c r="J68" s="585"/>
      <c r="K68" s="299"/>
      <c r="L68" s="299"/>
      <c r="M68" s="299"/>
      <c r="N68" s="299"/>
      <c r="O68" s="299"/>
      <c r="P68" s="586"/>
      <c r="Q68" s="299"/>
      <c r="R68" s="299"/>
    </row>
    <row r="69" spans="1:18" ht="12.75">
      <c r="A69" s="328"/>
      <c r="B69" s="296"/>
      <c r="C69" s="296"/>
      <c r="D69" s="296"/>
      <c r="E69" s="572"/>
      <c r="F69" s="572"/>
      <c r="G69" s="298"/>
      <c r="H69" s="296"/>
      <c r="I69" s="584"/>
      <c r="J69" s="585"/>
      <c r="K69" s="299"/>
      <c r="L69" s="299"/>
      <c r="M69" s="299"/>
      <c r="N69" s="299"/>
      <c r="O69" s="299"/>
      <c r="P69" s="586"/>
      <c r="Q69" s="299"/>
      <c r="R69" s="299"/>
    </row>
    <row r="70" spans="1:18" ht="12.75">
      <c r="A70" s="328"/>
      <c r="B70" s="296"/>
      <c r="C70" s="296"/>
      <c r="D70" s="296"/>
      <c r="E70" s="572"/>
      <c r="F70" s="572"/>
      <c r="G70" s="298"/>
      <c r="H70" s="296"/>
      <c r="I70" s="584"/>
      <c r="J70" s="585"/>
      <c r="K70" s="299"/>
      <c r="L70" s="299"/>
      <c r="M70" s="299"/>
      <c r="N70" s="299"/>
      <c r="O70" s="299"/>
      <c r="P70" s="586"/>
      <c r="Q70" s="299"/>
      <c r="R70" s="299"/>
    </row>
    <row r="71" spans="1:18" ht="12.75">
      <c r="A71" s="328"/>
      <c r="B71" s="296"/>
      <c r="C71" s="296"/>
      <c r="D71" s="296"/>
      <c r="E71" s="572"/>
      <c r="F71" s="572"/>
      <c r="G71" s="298"/>
      <c r="H71" s="603"/>
      <c r="I71" s="640"/>
      <c r="J71" s="585"/>
      <c r="K71" s="299"/>
      <c r="L71" s="299"/>
      <c r="M71" s="299"/>
      <c r="N71" s="299"/>
      <c r="O71" s="299"/>
      <c r="P71" s="586"/>
      <c r="Q71" s="299"/>
      <c r="R71" s="299"/>
    </row>
    <row r="72" spans="1:18" ht="12.75">
      <c r="A72" s="328"/>
      <c r="B72" s="296"/>
      <c r="C72" s="296"/>
      <c r="D72" s="296"/>
      <c r="E72" s="572"/>
      <c r="F72" s="572"/>
      <c r="G72" s="298"/>
      <c r="H72" s="296"/>
      <c r="I72" s="584"/>
      <c r="J72" s="585"/>
      <c r="K72" s="299"/>
      <c r="L72" s="299"/>
      <c r="M72" s="299"/>
      <c r="N72" s="299"/>
      <c r="O72" s="299"/>
      <c r="P72" s="586"/>
      <c r="Q72" s="299"/>
      <c r="R72" s="299"/>
    </row>
    <row r="73" spans="1:18" ht="12.75">
      <c r="A73" s="328"/>
      <c r="B73" s="296"/>
      <c r="C73" s="296"/>
      <c r="D73" s="296"/>
      <c r="E73" s="572"/>
      <c r="F73" s="572"/>
      <c r="G73" s="298"/>
      <c r="H73" s="296"/>
      <c r="I73" s="584"/>
      <c r="J73" s="585"/>
      <c r="K73" s="299"/>
      <c r="L73" s="299"/>
      <c r="M73" s="299"/>
      <c r="N73" s="299"/>
      <c r="O73" s="299"/>
      <c r="P73" s="586"/>
      <c r="Q73" s="299"/>
      <c r="R73" s="299"/>
    </row>
    <row r="74" spans="1:18" ht="12.75">
      <c r="A74" s="328"/>
      <c r="B74" s="296"/>
      <c r="C74" s="296"/>
      <c r="D74" s="296"/>
      <c r="E74" s="572"/>
      <c r="F74" s="572"/>
      <c r="G74" s="298"/>
      <c r="H74" s="296"/>
      <c r="I74" s="584"/>
      <c r="J74" s="585"/>
      <c r="K74" s="299"/>
      <c r="L74" s="299"/>
      <c r="M74" s="299"/>
      <c r="N74" s="299"/>
      <c r="O74" s="299"/>
      <c r="P74" s="586"/>
      <c r="Q74" s="299"/>
      <c r="R74" s="299"/>
    </row>
    <row r="75" spans="1:18" ht="13.5" thickBot="1">
      <c r="A75" s="328"/>
      <c r="B75" s="296"/>
      <c r="C75" s="297"/>
      <c r="D75" s="297"/>
      <c r="E75" s="588"/>
      <c r="F75" s="588"/>
      <c r="G75" s="298"/>
      <c r="H75" s="296"/>
      <c r="I75" s="584"/>
      <c r="J75" s="585"/>
      <c r="K75" s="299"/>
      <c r="L75" s="299"/>
      <c r="M75" s="299"/>
      <c r="N75" s="299"/>
      <c r="O75" s="299"/>
      <c r="P75" s="586"/>
      <c r="Q75" s="299"/>
      <c r="R75" s="299"/>
    </row>
    <row r="76" spans="1:18" ht="13.5" thickBot="1">
      <c r="A76" s="337"/>
      <c r="B76" s="338"/>
      <c r="C76" s="339"/>
      <c r="D76" s="339"/>
      <c r="E76" s="340"/>
      <c r="F76" s="340"/>
      <c r="G76" s="341"/>
      <c r="H76" s="410"/>
      <c r="I76" s="187" t="s">
        <v>332</v>
      </c>
      <c r="J76" s="289">
        <f aca="true" t="shared" si="2" ref="J76:P76">SUM(J63:J75)</f>
        <v>0</v>
      </c>
      <c r="K76" s="290">
        <f t="shared" si="2"/>
        <v>0</v>
      </c>
      <c r="L76" s="290">
        <f t="shared" si="2"/>
        <v>0</v>
      </c>
      <c r="M76" s="290">
        <f t="shared" si="2"/>
        <v>0</v>
      </c>
      <c r="N76" s="290">
        <f t="shared" si="2"/>
        <v>0</v>
      </c>
      <c r="O76" s="290">
        <f t="shared" si="2"/>
        <v>0</v>
      </c>
      <c r="P76" s="290">
        <f t="shared" si="2"/>
        <v>0</v>
      </c>
      <c r="Q76" s="576"/>
      <c r="R76" s="576"/>
    </row>
    <row r="77" spans="1:18" ht="13.5" thickBot="1">
      <c r="A77" s="342"/>
      <c r="B77" s="343"/>
      <c r="C77" s="344"/>
      <c r="D77" s="344"/>
      <c r="E77" s="345"/>
      <c r="F77" s="345"/>
      <c r="G77" s="346"/>
      <c r="H77" s="338"/>
      <c r="I77" s="347"/>
      <c r="J77" s="348"/>
      <c r="K77" s="349"/>
      <c r="L77" s="349"/>
      <c r="M77" s="349"/>
      <c r="N77" s="350"/>
      <c r="O77" s="290" t="s">
        <v>12</v>
      </c>
      <c r="P77" s="291">
        <f>SUM(K76:N76)</f>
        <v>0</v>
      </c>
      <c r="Q77" s="576"/>
      <c r="R77" s="576"/>
    </row>
    <row r="78" spans="1:18" ht="13.5" thickBot="1">
      <c r="A78" s="342"/>
      <c r="B78" s="343"/>
      <c r="C78" s="344"/>
      <c r="D78" s="344"/>
      <c r="E78" s="345"/>
      <c r="F78" s="345"/>
      <c r="G78" s="346"/>
      <c r="H78" s="343"/>
      <c r="I78" s="429"/>
      <c r="J78" s="430"/>
      <c r="K78" s="431"/>
      <c r="L78" s="431"/>
      <c r="M78" s="431"/>
      <c r="N78" s="582"/>
      <c r="O78" s="428" t="s">
        <v>38</v>
      </c>
      <c r="P78" s="583">
        <f>SUM(O76:P76)</f>
        <v>0</v>
      </c>
      <c r="Q78" s="576"/>
      <c r="R78" s="576"/>
    </row>
    <row r="79" spans="1:18" ht="21" thickBot="1">
      <c r="A79" s="48" t="s">
        <v>333</v>
      </c>
      <c r="B79" s="185"/>
      <c r="C79" s="185"/>
      <c r="D79" s="319"/>
      <c r="E79" s="319"/>
      <c r="F79" s="320"/>
      <c r="G79" s="321"/>
      <c r="H79" s="322"/>
      <c r="I79" s="323"/>
      <c r="J79" s="324"/>
      <c r="K79" s="324"/>
      <c r="L79" s="324"/>
      <c r="M79" s="324"/>
      <c r="N79" s="324"/>
      <c r="O79" s="324"/>
      <c r="P79" s="186"/>
      <c r="Q79" s="569"/>
      <c r="R79" s="569"/>
    </row>
    <row r="80" spans="1:18" ht="12.75">
      <c r="A80" s="328"/>
      <c r="B80" s="296"/>
      <c r="C80" s="296"/>
      <c r="D80" s="296"/>
      <c r="E80" s="572"/>
      <c r="F80" s="572"/>
      <c r="G80" s="298"/>
      <c r="H80" s="296"/>
      <c r="I80" s="584"/>
      <c r="J80" s="585"/>
      <c r="K80" s="299"/>
      <c r="L80" s="299"/>
      <c r="M80" s="299"/>
      <c r="N80" s="299"/>
      <c r="O80" s="299"/>
      <c r="P80" s="586"/>
      <c r="Q80" s="299"/>
      <c r="R80" s="299"/>
    </row>
    <row r="81" spans="1:18" ht="13.5" thickBot="1">
      <c r="A81" s="328"/>
      <c r="B81" s="296"/>
      <c r="C81" s="297"/>
      <c r="D81" s="297"/>
      <c r="E81" s="588"/>
      <c r="F81" s="588"/>
      <c r="G81" s="298"/>
      <c r="H81" s="296"/>
      <c r="I81" s="584"/>
      <c r="J81" s="585"/>
      <c r="K81" s="299"/>
      <c r="L81" s="299"/>
      <c r="M81" s="299"/>
      <c r="N81" s="299"/>
      <c r="O81" s="299"/>
      <c r="P81" s="586"/>
      <c r="Q81" s="299"/>
      <c r="R81" s="299"/>
    </row>
    <row r="82" spans="1:18" ht="13.5" thickBot="1">
      <c r="A82" s="337"/>
      <c r="B82" s="338"/>
      <c r="C82" s="339"/>
      <c r="D82" s="339"/>
      <c r="E82" s="340"/>
      <c r="F82" s="340"/>
      <c r="G82" s="341"/>
      <c r="H82" s="410"/>
      <c r="I82" s="187" t="s">
        <v>334</v>
      </c>
      <c r="J82" s="289">
        <f aca="true" t="shared" si="3" ref="J82:P82">SUM(J80:J81)</f>
        <v>0</v>
      </c>
      <c r="K82" s="290">
        <f t="shared" si="3"/>
        <v>0</v>
      </c>
      <c r="L82" s="290">
        <f t="shared" si="3"/>
        <v>0</v>
      </c>
      <c r="M82" s="290">
        <f t="shared" si="3"/>
        <v>0</v>
      </c>
      <c r="N82" s="290">
        <f t="shared" si="3"/>
        <v>0</v>
      </c>
      <c r="O82" s="290">
        <f t="shared" si="3"/>
        <v>0</v>
      </c>
      <c r="P82" s="290">
        <f t="shared" si="3"/>
        <v>0</v>
      </c>
      <c r="Q82" s="576"/>
      <c r="R82" s="576"/>
    </row>
    <row r="83" spans="1:18" ht="13.5" thickBot="1">
      <c r="A83" s="342"/>
      <c r="B83" s="343"/>
      <c r="C83" s="344"/>
      <c r="D83" s="344"/>
      <c r="E83" s="345"/>
      <c r="F83" s="345"/>
      <c r="G83" s="346"/>
      <c r="H83" s="338"/>
      <c r="I83" s="347"/>
      <c r="J83" s="348"/>
      <c r="K83" s="349"/>
      <c r="L83" s="349"/>
      <c r="M83" s="349"/>
      <c r="N83" s="350"/>
      <c r="O83" s="290" t="s">
        <v>12</v>
      </c>
      <c r="P83" s="291">
        <f>SUM(K82:N82)</f>
        <v>0</v>
      </c>
      <c r="Q83" s="576"/>
      <c r="R83" s="576"/>
    </row>
    <row r="84" spans="1:18" ht="13.5" thickBot="1">
      <c r="A84" s="342"/>
      <c r="B84" s="343"/>
      <c r="C84" s="344"/>
      <c r="D84" s="344"/>
      <c r="E84" s="345"/>
      <c r="F84" s="345"/>
      <c r="G84" s="346"/>
      <c r="H84" s="343"/>
      <c r="I84" s="429"/>
      <c r="J84" s="430"/>
      <c r="K84" s="431"/>
      <c r="L84" s="431"/>
      <c r="M84" s="431"/>
      <c r="N84" s="582"/>
      <c r="O84" s="428" t="s">
        <v>38</v>
      </c>
      <c r="P84" s="583">
        <f>SUM(O82:P82)</f>
        <v>0</v>
      </c>
      <c r="Q84" s="576"/>
      <c r="R84" s="576"/>
    </row>
    <row r="85" spans="1:18" ht="21" thickBot="1">
      <c r="A85" s="48" t="s">
        <v>335</v>
      </c>
      <c r="B85" s="185"/>
      <c r="C85" s="185"/>
      <c r="D85" s="319"/>
      <c r="E85" s="319"/>
      <c r="F85" s="320"/>
      <c r="G85" s="321"/>
      <c r="H85" s="322"/>
      <c r="I85" s="323"/>
      <c r="J85" s="324"/>
      <c r="K85" s="324"/>
      <c r="L85" s="324"/>
      <c r="M85" s="324"/>
      <c r="N85" s="324"/>
      <c r="O85" s="324"/>
      <c r="P85" s="186"/>
      <c r="Q85" s="569"/>
      <c r="R85" s="569"/>
    </row>
    <row r="86" spans="1:18" ht="12.75">
      <c r="A86" s="328"/>
      <c r="B86" s="296"/>
      <c r="C86" s="296"/>
      <c r="D86" s="296"/>
      <c r="E86" s="572"/>
      <c r="F86" s="572"/>
      <c r="G86" s="298"/>
      <c r="H86" s="603"/>
      <c r="I86" s="616"/>
      <c r="J86" s="585"/>
      <c r="K86" s="299"/>
      <c r="L86" s="299"/>
      <c r="M86" s="299"/>
      <c r="N86" s="299"/>
      <c r="O86" s="299"/>
      <c r="P86" s="586"/>
      <c r="Q86" s="299"/>
      <c r="R86" s="587"/>
    </row>
    <row r="87" spans="1:18" ht="12.75">
      <c r="A87" s="328"/>
      <c r="B87" s="296"/>
      <c r="C87" s="296"/>
      <c r="D87" s="296"/>
      <c r="E87" s="572"/>
      <c r="F87" s="572"/>
      <c r="G87" s="298"/>
      <c r="H87" s="603"/>
      <c r="I87" s="616"/>
      <c r="J87" s="585"/>
      <c r="K87" s="299"/>
      <c r="L87" s="299"/>
      <c r="M87" s="299"/>
      <c r="N87" s="299"/>
      <c r="O87" s="299"/>
      <c r="P87" s="586"/>
      <c r="Q87" s="299"/>
      <c r="R87" s="587"/>
    </row>
    <row r="88" spans="1:18" ht="12.75">
      <c r="A88" s="328"/>
      <c r="B88" s="296"/>
      <c r="C88" s="296"/>
      <c r="D88" s="296"/>
      <c r="E88" s="572"/>
      <c r="F88" s="572"/>
      <c r="G88" s="298"/>
      <c r="H88" s="603"/>
      <c r="I88" s="616"/>
      <c r="J88" s="585"/>
      <c r="K88" s="299"/>
      <c r="L88" s="299"/>
      <c r="M88" s="299"/>
      <c r="N88" s="299"/>
      <c r="O88" s="299"/>
      <c r="P88" s="586"/>
      <c r="Q88" s="299"/>
      <c r="R88" s="587"/>
    </row>
    <row r="89" spans="1:18" ht="12.75">
      <c r="A89" s="328"/>
      <c r="B89" s="296"/>
      <c r="C89" s="296"/>
      <c r="D89" s="296"/>
      <c r="E89" s="572"/>
      <c r="F89" s="572"/>
      <c r="G89" s="298"/>
      <c r="H89" s="603"/>
      <c r="I89" s="584"/>
      <c r="J89" s="585"/>
      <c r="K89" s="299"/>
      <c r="L89" s="299"/>
      <c r="M89" s="299"/>
      <c r="N89" s="299"/>
      <c r="O89" s="299"/>
      <c r="P89" s="586"/>
      <c r="Q89" s="299"/>
      <c r="R89" s="299"/>
    </row>
    <row r="90" spans="1:18" ht="13.5" thickBot="1">
      <c r="A90" s="328"/>
      <c r="B90" s="296"/>
      <c r="C90" s="297"/>
      <c r="D90" s="297"/>
      <c r="E90" s="588"/>
      <c r="F90" s="588"/>
      <c r="G90" s="298"/>
      <c r="H90" s="296"/>
      <c r="I90" s="584"/>
      <c r="J90" s="585"/>
      <c r="K90" s="299"/>
      <c r="L90" s="299"/>
      <c r="M90" s="299"/>
      <c r="N90" s="299"/>
      <c r="O90" s="299"/>
      <c r="P90" s="586"/>
      <c r="Q90" s="299"/>
      <c r="R90" s="299"/>
    </row>
    <row r="91" spans="1:18" ht="13.5" thickBot="1">
      <c r="A91" s="337"/>
      <c r="B91" s="338"/>
      <c r="C91" s="339"/>
      <c r="D91" s="339"/>
      <c r="E91" s="340"/>
      <c r="F91" s="340"/>
      <c r="G91" s="341"/>
      <c r="H91" s="410"/>
      <c r="I91" s="187" t="s">
        <v>336</v>
      </c>
      <c r="J91" s="289">
        <f aca="true" t="shared" si="4" ref="J91:P91">SUM(J86:J90)</f>
        <v>0</v>
      </c>
      <c r="K91" s="290">
        <f t="shared" si="4"/>
        <v>0</v>
      </c>
      <c r="L91" s="290">
        <f t="shared" si="4"/>
        <v>0</v>
      </c>
      <c r="M91" s="290">
        <f t="shared" si="4"/>
        <v>0</v>
      </c>
      <c r="N91" s="290">
        <f t="shared" si="4"/>
        <v>0</v>
      </c>
      <c r="O91" s="290">
        <f t="shared" si="4"/>
        <v>0</v>
      </c>
      <c r="P91" s="290">
        <f t="shared" si="4"/>
        <v>0</v>
      </c>
      <c r="Q91" s="576"/>
      <c r="R91" s="576"/>
    </row>
    <row r="92" spans="1:18" ht="13.5" thickBot="1">
      <c r="A92" s="342"/>
      <c r="B92" s="343"/>
      <c r="C92" s="344"/>
      <c r="D92" s="344"/>
      <c r="E92" s="345"/>
      <c r="F92" s="345"/>
      <c r="G92" s="346"/>
      <c r="H92" s="338"/>
      <c r="I92" s="347"/>
      <c r="J92" s="348"/>
      <c r="K92" s="349"/>
      <c r="L92" s="349"/>
      <c r="M92" s="349"/>
      <c r="N92" s="350"/>
      <c r="O92" s="290" t="s">
        <v>12</v>
      </c>
      <c r="P92" s="291">
        <f>SUM(K91:N91)</f>
        <v>0</v>
      </c>
      <c r="Q92" s="576"/>
      <c r="R92" s="576"/>
    </row>
    <row r="93" spans="1:18" ht="13.5" thickBot="1">
      <c r="A93" s="342"/>
      <c r="B93" s="343"/>
      <c r="C93" s="344"/>
      <c r="D93" s="344"/>
      <c r="E93" s="345"/>
      <c r="F93" s="345"/>
      <c r="G93" s="346"/>
      <c r="H93" s="343"/>
      <c r="I93" s="429"/>
      <c r="J93" s="430"/>
      <c r="K93" s="431"/>
      <c r="L93" s="431"/>
      <c r="M93" s="431"/>
      <c r="N93" s="582"/>
      <c r="O93" s="428" t="s">
        <v>38</v>
      </c>
      <c r="P93" s="583">
        <f>SUM(O91:P91)</f>
        <v>0</v>
      </c>
      <c r="Q93" s="576"/>
      <c r="R93" s="576"/>
    </row>
    <row r="94" spans="1:18" ht="21" thickBot="1">
      <c r="A94" s="48" t="s">
        <v>337</v>
      </c>
      <c r="B94" s="185"/>
      <c r="C94" s="185"/>
      <c r="D94" s="319"/>
      <c r="E94" s="319"/>
      <c r="F94" s="320"/>
      <c r="G94" s="321"/>
      <c r="H94" s="322"/>
      <c r="I94" s="323"/>
      <c r="J94" s="324"/>
      <c r="K94" s="324"/>
      <c r="L94" s="324"/>
      <c r="M94" s="324"/>
      <c r="N94" s="324"/>
      <c r="O94" s="324"/>
      <c r="P94" s="186"/>
      <c r="Q94" s="569"/>
      <c r="R94" s="569"/>
    </row>
    <row r="95" spans="1:18" ht="12.75">
      <c r="A95" s="328"/>
      <c r="B95" s="296"/>
      <c r="C95" s="296"/>
      <c r="D95" s="296"/>
      <c r="E95" s="572"/>
      <c r="F95" s="572"/>
      <c r="G95" s="298"/>
      <c r="H95" s="296"/>
      <c r="I95" s="584"/>
      <c r="J95" s="585"/>
      <c r="K95" s="299"/>
      <c r="L95" s="299"/>
      <c r="M95" s="299"/>
      <c r="N95" s="299"/>
      <c r="O95" s="299"/>
      <c r="P95" s="586"/>
      <c r="Q95" s="299"/>
      <c r="R95" s="299"/>
    </row>
    <row r="96" spans="1:18" ht="12.75">
      <c r="A96" s="328"/>
      <c r="B96" s="296"/>
      <c r="C96" s="296"/>
      <c r="D96" s="296"/>
      <c r="E96" s="572"/>
      <c r="F96" s="572"/>
      <c r="G96" s="298"/>
      <c r="H96" s="296"/>
      <c r="I96" s="584"/>
      <c r="J96" s="585"/>
      <c r="K96" s="299"/>
      <c r="L96" s="299"/>
      <c r="M96" s="299"/>
      <c r="N96" s="299"/>
      <c r="O96" s="299"/>
      <c r="P96" s="586"/>
      <c r="Q96" s="299"/>
      <c r="R96" s="299"/>
    </row>
    <row r="97" spans="1:18" ht="12.75">
      <c r="A97" s="328"/>
      <c r="B97" s="296"/>
      <c r="C97" s="296"/>
      <c r="D97" s="296"/>
      <c r="E97" s="572"/>
      <c r="F97" s="572"/>
      <c r="G97" s="298"/>
      <c r="H97" s="296"/>
      <c r="I97" s="584"/>
      <c r="J97" s="585"/>
      <c r="K97" s="299"/>
      <c r="L97" s="299"/>
      <c r="M97" s="299"/>
      <c r="N97" s="299"/>
      <c r="O97" s="299"/>
      <c r="P97" s="586"/>
      <c r="Q97" s="299"/>
      <c r="R97" s="299"/>
    </row>
    <row r="98" spans="1:18" ht="12.75">
      <c r="A98" s="328"/>
      <c r="B98" s="296"/>
      <c r="C98" s="296"/>
      <c r="D98" s="296"/>
      <c r="E98" s="572"/>
      <c r="F98" s="572"/>
      <c r="G98" s="298"/>
      <c r="H98" s="296"/>
      <c r="I98" s="584"/>
      <c r="J98" s="585"/>
      <c r="K98" s="299"/>
      <c r="L98" s="299"/>
      <c r="M98" s="299"/>
      <c r="N98" s="299"/>
      <c r="O98" s="299"/>
      <c r="P98" s="586"/>
      <c r="Q98" s="299"/>
      <c r="R98" s="299"/>
    </row>
    <row r="99" spans="1:18" ht="12.75">
      <c r="A99" s="328"/>
      <c r="B99" s="296"/>
      <c r="C99" s="296"/>
      <c r="D99" s="296"/>
      <c r="E99" s="572"/>
      <c r="F99" s="572"/>
      <c r="G99" s="298"/>
      <c r="H99" s="296"/>
      <c r="I99" s="584"/>
      <c r="J99" s="585"/>
      <c r="K99" s="299"/>
      <c r="L99" s="299"/>
      <c r="M99" s="299"/>
      <c r="N99" s="299"/>
      <c r="O99" s="299"/>
      <c r="P99" s="586"/>
      <c r="Q99" s="299"/>
      <c r="R99" s="299"/>
    </row>
    <row r="100" spans="1:18" ht="12.75">
      <c r="A100" s="328"/>
      <c r="B100" s="296"/>
      <c r="C100" s="296"/>
      <c r="D100" s="296"/>
      <c r="E100" s="572"/>
      <c r="F100" s="572"/>
      <c r="G100" s="298"/>
      <c r="H100" s="296"/>
      <c r="I100" s="584"/>
      <c r="J100" s="585"/>
      <c r="K100" s="299"/>
      <c r="L100" s="299"/>
      <c r="M100" s="299"/>
      <c r="N100" s="299"/>
      <c r="O100" s="299"/>
      <c r="P100" s="586"/>
      <c r="Q100" s="299"/>
      <c r="R100" s="299"/>
    </row>
    <row r="101" spans="1:18" ht="12.75">
      <c r="A101" s="328"/>
      <c r="B101" s="296"/>
      <c r="C101" s="296"/>
      <c r="D101" s="296"/>
      <c r="E101" s="572"/>
      <c r="F101" s="572"/>
      <c r="G101" s="298"/>
      <c r="H101" s="296"/>
      <c r="I101" s="584"/>
      <c r="J101" s="585"/>
      <c r="K101" s="299"/>
      <c r="L101" s="299"/>
      <c r="M101" s="299"/>
      <c r="N101" s="299"/>
      <c r="O101" s="299"/>
      <c r="P101" s="586"/>
      <c r="Q101" s="299"/>
      <c r="R101" s="299"/>
    </row>
    <row r="102" spans="1:18" ht="12.75">
      <c r="A102" s="328"/>
      <c r="B102" s="296"/>
      <c r="C102" s="296"/>
      <c r="D102" s="296"/>
      <c r="E102" s="572"/>
      <c r="F102" s="572"/>
      <c r="G102" s="298"/>
      <c r="H102" s="296"/>
      <c r="I102" s="584"/>
      <c r="J102" s="585"/>
      <c r="K102" s="299"/>
      <c r="L102" s="299"/>
      <c r="M102" s="299"/>
      <c r="N102" s="299"/>
      <c r="O102" s="299"/>
      <c r="P102" s="586"/>
      <c r="Q102" s="299"/>
      <c r="R102" s="299"/>
    </row>
    <row r="103" spans="1:18" ht="12.75">
      <c r="A103" s="328"/>
      <c r="B103" s="296"/>
      <c r="C103" s="296"/>
      <c r="D103" s="296"/>
      <c r="E103" s="572"/>
      <c r="F103" s="572"/>
      <c r="G103" s="298"/>
      <c r="H103" s="296"/>
      <c r="I103" s="584"/>
      <c r="J103" s="585"/>
      <c r="K103" s="299"/>
      <c r="L103" s="299"/>
      <c r="M103" s="299"/>
      <c r="N103" s="299"/>
      <c r="O103" s="299"/>
      <c r="P103" s="586"/>
      <c r="Q103" s="299"/>
      <c r="R103" s="299"/>
    </row>
    <row r="104" spans="1:18" ht="12.75">
      <c r="A104" s="328"/>
      <c r="B104" s="296"/>
      <c r="C104" s="296"/>
      <c r="D104" s="296"/>
      <c r="E104" s="572"/>
      <c r="F104" s="572"/>
      <c r="G104" s="298"/>
      <c r="H104" s="296"/>
      <c r="I104" s="584"/>
      <c r="J104" s="585"/>
      <c r="K104" s="299"/>
      <c r="L104" s="299"/>
      <c r="M104" s="299"/>
      <c r="N104" s="299"/>
      <c r="O104" s="299"/>
      <c r="P104" s="586"/>
      <c r="Q104" s="299"/>
      <c r="R104" s="299"/>
    </row>
    <row r="105" spans="1:18" ht="12.75">
      <c r="A105" s="328"/>
      <c r="B105" s="296"/>
      <c r="C105" s="296"/>
      <c r="D105" s="296"/>
      <c r="E105" s="572"/>
      <c r="F105" s="572"/>
      <c r="G105" s="298"/>
      <c r="H105" s="296"/>
      <c r="I105" s="584"/>
      <c r="J105" s="585"/>
      <c r="K105" s="299"/>
      <c r="L105" s="299"/>
      <c r="M105" s="299"/>
      <c r="N105" s="299"/>
      <c r="O105" s="299"/>
      <c r="P105" s="586"/>
      <c r="Q105" s="299"/>
      <c r="R105" s="299"/>
    </row>
    <row r="106" spans="1:18" ht="12.75">
      <c r="A106" s="328"/>
      <c r="B106" s="296"/>
      <c r="C106" s="296"/>
      <c r="D106" s="296"/>
      <c r="E106" s="572"/>
      <c r="F106" s="572"/>
      <c r="G106" s="298"/>
      <c r="H106" s="296"/>
      <c r="I106" s="584"/>
      <c r="J106" s="585"/>
      <c r="K106" s="299"/>
      <c r="L106" s="299"/>
      <c r="M106" s="299"/>
      <c r="N106" s="299"/>
      <c r="O106" s="299"/>
      <c r="P106" s="586"/>
      <c r="Q106" s="299"/>
      <c r="R106" s="299"/>
    </row>
    <row r="107" spans="1:18" ht="13.5" thickBot="1">
      <c r="A107" s="328"/>
      <c r="B107" s="296"/>
      <c r="C107" s="296"/>
      <c r="D107" s="296"/>
      <c r="E107" s="572"/>
      <c r="F107" s="572"/>
      <c r="G107" s="298"/>
      <c r="H107" s="296"/>
      <c r="I107" s="584"/>
      <c r="J107" s="585"/>
      <c r="K107" s="299"/>
      <c r="L107" s="299"/>
      <c r="M107" s="299"/>
      <c r="N107" s="299"/>
      <c r="O107" s="299"/>
      <c r="P107" s="586"/>
      <c r="Q107" s="299"/>
      <c r="R107" s="299"/>
    </row>
    <row r="108" spans="1:18" ht="13.5" thickBot="1">
      <c r="A108" s="337"/>
      <c r="B108" s="338"/>
      <c r="C108" s="339"/>
      <c r="D108" s="339"/>
      <c r="E108" s="340"/>
      <c r="F108" s="340"/>
      <c r="G108" s="341"/>
      <c r="H108" s="410"/>
      <c r="I108" s="187" t="s">
        <v>338</v>
      </c>
      <c r="J108" s="289">
        <f aca="true" t="shared" si="5" ref="J108:P108">SUM(J95:J107)</f>
        <v>0</v>
      </c>
      <c r="K108" s="290">
        <f t="shared" si="5"/>
        <v>0</v>
      </c>
      <c r="L108" s="290">
        <f t="shared" si="5"/>
        <v>0</v>
      </c>
      <c r="M108" s="290">
        <f t="shared" si="5"/>
        <v>0</v>
      </c>
      <c r="N108" s="290">
        <f t="shared" si="5"/>
        <v>0</v>
      </c>
      <c r="O108" s="290">
        <f t="shared" si="5"/>
        <v>0</v>
      </c>
      <c r="P108" s="290">
        <f t="shared" si="5"/>
        <v>0</v>
      </c>
      <c r="Q108" s="576"/>
      <c r="R108" s="576"/>
    </row>
    <row r="109" spans="1:18" ht="13.5" thickBot="1">
      <c r="A109" s="342"/>
      <c r="B109" s="343"/>
      <c r="C109" s="344"/>
      <c r="D109" s="344"/>
      <c r="E109" s="345"/>
      <c r="F109" s="345"/>
      <c r="G109" s="346"/>
      <c r="H109" s="338"/>
      <c r="I109" s="347"/>
      <c r="J109" s="348"/>
      <c r="K109" s="349"/>
      <c r="L109" s="349"/>
      <c r="M109" s="349"/>
      <c r="N109" s="350"/>
      <c r="O109" s="290" t="s">
        <v>12</v>
      </c>
      <c r="P109" s="291">
        <f>SUM(K108:N108)</f>
        <v>0</v>
      </c>
      <c r="Q109" s="576"/>
      <c r="R109" s="576"/>
    </row>
    <row r="110" spans="1:18" ht="13.5" thickBot="1">
      <c r="A110" s="342"/>
      <c r="B110" s="343"/>
      <c r="C110" s="344"/>
      <c r="D110" s="344"/>
      <c r="E110" s="345"/>
      <c r="F110" s="345"/>
      <c r="G110" s="346"/>
      <c r="H110" s="343"/>
      <c r="I110" s="429"/>
      <c r="J110" s="430"/>
      <c r="K110" s="431"/>
      <c r="L110" s="431"/>
      <c r="M110" s="431"/>
      <c r="N110" s="582"/>
      <c r="O110" s="428" t="s">
        <v>38</v>
      </c>
      <c r="P110" s="583">
        <f>SUM(O108:P108)</f>
        <v>0</v>
      </c>
      <c r="Q110" s="576"/>
      <c r="R110" s="576"/>
    </row>
    <row r="111" spans="1:18" ht="21" thickBot="1">
      <c r="A111" s="48" t="s">
        <v>339</v>
      </c>
      <c r="B111" s="185"/>
      <c r="C111" s="185"/>
      <c r="D111" s="319"/>
      <c r="E111" s="319"/>
      <c r="F111" s="320"/>
      <c r="G111" s="321"/>
      <c r="H111" s="322"/>
      <c r="I111" s="323"/>
      <c r="J111" s="324"/>
      <c r="K111" s="324"/>
      <c r="L111" s="324"/>
      <c r="M111" s="324"/>
      <c r="N111" s="324"/>
      <c r="O111" s="324"/>
      <c r="P111" s="186"/>
      <c r="Q111" s="569"/>
      <c r="R111" s="569"/>
    </row>
    <row r="112" spans="1:18" ht="12.75">
      <c r="A112" s="328"/>
      <c r="B112" s="296"/>
      <c r="C112" s="296"/>
      <c r="D112" s="296"/>
      <c r="E112" s="572"/>
      <c r="F112" s="572"/>
      <c r="G112" s="298"/>
      <c r="H112" s="296"/>
      <c r="I112" s="584"/>
      <c r="J112" s="585"/>
      <c r="K112" s="299"/>
      <c r="L112" s="299"/>
      <c r="M112" s="299"/>
      <c r="N112" s="299"/>
      <c r="O112" s="299"/>
      <c r="P112" s="586"/>
      <c r="Q112" s="299"/>
      <c r="R112" s="299"/>
    </row>
    <row r="113" spans="1:18" ht="12.75">
      <c r="A113" s="328"/>
      <c r="B113" s="296"/>
      <c r="C113" s="296"/>
      <c r="D113" s="296"/>
      <c r="E113" s="572"/>
      <c r="F113" s="572"/>
      <c r="G113" s="298"/>
      <c r="H113" s="296"/>
      <c r="I113" s="584"/>
      <c r="J113" s="585"/>
      <c r="K113" s="299"/>
      <c r="L113" s="299"/>
      <c r="M113" s="299"/>
      <c r="N113" s="299"/>
      <c r="O113" s="299"/>
      <c r="P113" s="586"/>
      <c r="Q113" s="299"/>
      <c r="R113" s="299"/>
    </row>
    <row r="114" spans="1:18" ht="12.75">
      <c r="A114" s="328"/>
      <c r="B114" s="296"/>
      <c r="C114" s="296"/>
      <c r="D114" s="296"/>
      <c r="E114" s="572"/>
      <c r="F114" s="572"/>
      <c r="G114" s="298"/>
      <c r="H114" s="296"/>
      <c r="I114" s="584"/>
      <c r="J114" s="585"/>
      <c r="K114" s="299"/>
      <c r="L114" s="299"/>
      <c r="M114" s="299"/>
      <c r="N114" s="299"/>
      <c r="O114" s="299"/>
      <c r="P114" s="586"/>
      <c r="Q114" s="299"/>
      <c r="R114" s="299"/>
    </row>
    <row r="115" spans="1:18" ht="12.75">
      <c r="A115" s="328"/>
      <c r="B115" s="296"/>
      <c r="C115" s="296"/>
      <c r="D115" s="296"/>
      <c r="E115" s="572"/>
      <c r="F115" s="572"/>
      <c r="G115" s="298"/>
      <c r="H115" s="296"/>
      <c r="I115" s="584"/>
      <c r="J115" s="585"/>
      <c r="K115" s="299"/>
      <c r="L115" s="299"/>
      <c r="M115" s="299"/>
      <c r="N115" s="299"/>
      <c r="O115" s="299"/>
      <c r="P115" s="586"/>
      <c r="Q115" s="299"/>
      <c r="R115" s="299"/>
    </row>
    <row r="116" spans="1:18" ht="12.75">
      <c r="A116" s="328"/>
      <c r="B116" s="296"/>
      <c r="C116" s="296"/>
      <c r="D116" s="296"/>
      <c r="E116" s="572"/>
      <c r="F116" s="572"/>
      <c r="G116" s="298"/>
      <c r="H116" s="296"/>
      <c r="I116" s="584"/>
      <c r="J116" s="585"/>
      <c r="K116" s="299"/>
      <c r="L116" s="299"/>
      <c r="M116" s="299"/>
      <c r="N116" s="299"/>
      <c r="O116" s="299"/>
      <c r="P116" s="586"/>
      <c r="Q116" s="299"/>
      <c r="R116" s="299"/>
    </row>
    <row r="117" spans="1:18" ht="12.75">
      <c r="A117" s="328"/>
      <c r="B117" s="296"/>
      <c r="C117" s="296"/>
      <c r="D117" s="296"/>
      <c r="E117" s="572"/>
      <c r="F117" s="572"/>
      <c r="G117" s="298"/>
      <c r="H117" s="296"/>
      <c r="I117" s="584"/>
      <c r="J117" s="585"/>
      <c r="K117" s="299"/>
      <c r="L117" s="299"/>
      <c r="M117" s="299"/>
      <c r="N117" s="299"/>
      <c r="O117" s="299"/>
      <c r="P117" s="586"/>
      <c r="Q117" s="299"/>
      <c r="R117" s="299"/>
    </row>
    <row r="118" spans="1:18" ht="12.75">
      <c r="A118" s="328"/>
      <c r="B118" s="296"/>
      <c r="C118" s="296"/>
      <c r="D118" s="296"/>
      <c r="E118" s="572"/>
      <c r="F118" s="572"/>
      <c r="G118" s="298"/>
      <c r="H118" s="296"/>
      <c r="I118" s="584"/>
      <c r="J118" s="585"/>
      <c r="K118" s="299"/>
      <c r="L118" s="299"/>
      <c r="M118" s="299"/>
      <c r="N118" s="299"/>
      <c r="O118" s="299"/>
      <c r="P118" s="586"/>
      <c r="Q118" s="299"/>
      <c r="R118" s="299"/>
    </row>
    <row r="119" spans="1:18" ht="12.75">
      <c r="A119" s="328"/>
      <c r="B119" s="296"/>
      <c r="C119" s="296"/>
      <c r="D119" s="296"/>
      <c r="E119" s="572"/>
      <c r="F119" s="572"/>
      <c r="G119" s="298"/>
      <c r="H119" s="296"/>
      <c r="I119" s="584"/>
      <c r="J119" s="585"/>
      <c r="K119" s="299"/>
      <c r="L119" s="299"/>
      <c r="M119" s="299"/>
      <c r="N119" s="299"/>
      <c r="O119" s="299"/>
      <c r="P119" s="586"/>
      <c r="Q119" s="299"/>
      <c r="R119" s="299"/>
    </row>
    <row r="120" spans="1:18" ht="12.75">
      <c r="A120" s="328"/>
      <c r="B120" s="296"/>
      <c r="C120" s="296"/>
      <c r="D120" s="296"/>
      <c r="E120" s="572"/>
      <c r="F120" s="572"/>
      <c r="G120" s="298"/>
      <c r="H120" s="296"/>
      <c r="I120" s="584"/>
      <c r="J120" s="585"/>
      <c r="K120" s="299"/>
      <c r="L120" s="299"/>
      <c r="M120" s="299"/>
      <c r="N120" s="299"/>
      <c r="O120" s="299"/>
      <c r="P120" s="586"/>
      <c r="Q120" s="299"/>
      <c r="R120" s="299"/>
    </row>
    <row r="121" spans="1:18" ht="12.75">
      <c r="A121" s="328"/>
      <c r="B121" s="296"/>
      <c r="C121" s="296"/>
      <c r="D121" s="296"/>
      <c r="E121" s="572"/>
      <c r="F121" s="572"/>
      <c r="G121" s="298"/>
      <c r="H121" s="296"/>
      <c r="I121" s="584"/>
      <c r="J121" s="585"/>
      <c r="K121" s="299"/>
      <c r="L121" s="299"/>
      <c r="M121" s="299"/>
      <c r="N121" s="299"/>
      <c r="O121" s="299"/>
      <c r="P121" s="586"/>
      <c r="Q121" s="299"/>
      <c r="R121" s="299"/>
    </row>
    <row r="122" spans="1:18" ht="12.75">
      <c r="A122" s="328"/>
      <c r="B122" s="296"/>
      <c r="C122" s="296"/>
      <c r="D122" s="296"/>
      <c r="E122" s="572"/>
      <c r="F122" s="572"/>
      <c r="G122" s="298"/>
      <c r="H122" s="296"/>
      <c r="I122" s="584"/>
      <c r="J122" s="585"/>
      <c r="K122" s="299"/>
      <c r="L122" s="299"/>
      <c r="M122" s="299"/>
      <c r="N122" s="299"/>
      <c r="O122" s="299"/>
      <c r="P122" s="586"/>
      <c r="Q122" s="299"/>
      <c r="R122" s="299"/>
    </row>
    <row r="123" spans="1:18" ht="12.75">
      <c r="A123" s="328"/>
      <c r="B123" s="296"/>
      <c r="C123" s="296"/>
      <c r="D123" s="296"/>
      <c r="E123" s="572"/>
      <c r="F123" s="572"/>
      <c r="G123" s="298"/>
      <c r="H123" s="296"/>
      <c r="I123" s="584"/>
      <c r="J123" s="585"/>
      <c r="K123" s="299"/>
      <c r="L123" s="299"/>
      <c r="M123" s="299"/>
      <c r="N123" s="299"/>
      <c r="O123" s="299"/>
      <c r="P123" s="586"/>
      <c r="Q123" s="299"/>
      <c r="R123" s="299"/>
    </row>
    <row r="124" spans="1:18" ht="12.75">
      <c r="A124" s="328"/>
      <c r="B124" s="296"/>
      <c r="C124" s="296"/>
      <c r="D124" s="296"/>
      <c r="E124" s="572"/>
      <c r="F124" s="572"/>
      <c r="G124" s="298"/>
      <c r="H124" s="296"/>
      <c r="I124" s="584"/>
      <c r="J124" s="585"/>
      <c r="K124" s="299"/>
      <c r="L124" s="299"/>
      <c r="M124" s="299"/>
      <c r="N124" s="299"/>
      <c r="O124" s="299"/>
      <c r="P124" s="586"/>
      <c r="Q124" s="299"/>
      <c r="R124" s="299"/>
    </row>
    <row r="125" spans="1:18" ht="12.75">
      <c r="A125" s="328"/>
      <c r="B125" s="296"/>
      <c r="C125" s="296"/>
      <c r="D125" s="296"/>
      <c r="E125" s="572"/>
      <c r="F125" s="572"/>
      <c r="G125" s="298"/>
      <c r="H125" s="296"/>
      <c r="I125" s="584"/>
      <c r="J125" s="585"/>
      <c r="K125" s="299"/>
      <c r="L125" s="299"/>
      <c r="M125" s="299"/>
      <c r="N125" s="299"/>
      <c r="O125" s="299"/>
      <c r="P125" s="586"/>
      <c r="Q125" s="299"/>
      <c r="R125" s="299"/>
    </row>
    <row r="126" spans="1:18" ht="12.75">
      <c r="A126" s="328"/>
      <c r="B126" s="296"/>
      <c r="C126" s="296"/>
      <c r="D126" s="296"/>
      <c r="E126" s="572"/>
      <c r="F126" s="572"/>
      <c r="G126" s="298"/>
      <c r="H126" s="296"/>
      <c r="I126" s="584"/>
      <c r="J126" s="585"/>
      <c r="K126" s="299"/>
      <c r="L126" s="299"/>
      <c r="M126" s="299"/>
      <c r="N126" s="299"/>
      <c r="O126" s="299"/>
      <c r="P126" s="586"/>
      <c r="Q126" s="299"/>
      <c r="R126" s="299"/>
    </row>
    <row r="127" spans="1:18" ht="12.75">
      <c r="A127" s="328"/>
      <c r="B127" s="296"/>
      <c r="C127" s="296"/>
      <c r="D127" s="296"/>
      <c r="E127" s="572"/>
      <c r="F127" s="572"/>
      <c r="G127" s="298"/>
      <c r="H127" s="296"/>
      <c r="I127" s="584"/>
      <c r="J127" s="585"/>
      <c r="K127" s="299"/>
      <c r="L127" s="299"/>
      <c r="M127" s="299"/>
      <c r="N127" s="299"/>
      <c r="O127" s="299"/>
      <c r="P127" s="586"/>
      <c r="Q127" s="299"/>
      <c r="R127" s="299"/>
    </row>
    <row r="128" spans="1:18" ht="12.75">
      <c r="A128" s="328"/>
      <c r="B128" s="296"/>
      <c r="C128" s="296"/>
      <c r="D128" s="296"/>
      <c r="E128" s="572"/>
      <c r="F128" s="572"/>
      <c r="G128" s="298"/>
      <c r="H128" s="296"/>
      <c r="I128" s="584"/>
      <c r="J128" s="585"/>
      <c r="K128" s="299"/>
      <c r="L128" s="299"/>
      <c r="M128" s="299"/>
      <c r="N128" s="299"/>
      <c r="O128" s="299"/>
      <c r="P128" s="586"/>
      <c r="Q128" s="299"/>
      <c r="R128" s="299"/>
    </row>
    <row r="129" spans="1:18" ht="12.75">
      <c r="A129" s="328"/>
      <c r="B129" s="296"/>
      <c r="C129" s="296"/>
      <c r="D129" s="296"/>
      <c r="E129" s="572"/>
      <c r="F129" s="572"/>
      <c r="G129" s="298"/>
      <c r="H129" s="296"/>
      <c r="I129" s="584"/>
      <c r="J129" s="585"/>
      <c r="K129" s="299"/>
      <c r="L129" s="299"/>
      <c r="M129" s="299"/>
      <c r="N129" s="299"/>
      <c r="O129" s="299"/>
      <c r="P129" s="586"/>
      <c r="Q129" s="299"/>
      <c r="R129" s="299"/>
    </row>
    <row r="130" spans="1:18" ht="13.5" thickBot="1">
      <c r="A130" s="328"/>
      <c r="B130" s="296"/>
      <c r="C130" s="296"/>
      <c r="D130" s="296"/>
      <c r="E130" s="572"/>
      <c r="F130" s="572"/>
      <c r="G130" s="298"/>
      <c r="H130" s="296"/>
      <c r="I130" s="584"/>
      <c r="J130" s="585"/>
      <c r="K130" s="299"/>
      <c r="L130" s="299"/>
      <c r="M130" s="299"/>
      <c r="N130" s="299"/>
      <c r="O130" s="299"/>
      <c r="P130" s="586"/>
      <c r="Q130" s="299"/>
      <c r="R130" s="299"/>
    </row>
    <row r="131" spans="1:18" ht="13.5" thickBot="1">
      <c r="A131" s="337"/>
      <c r="B131" s="338"/>
      <c r="C131" s="339"/>
      <c r="D131" s="339"/>
      <c r="E131" s="340"/>
      <c r="F131" s="340"/>
      <c r="G131" s="341"/>
      <c r="H131" s="410"/>
      <c r="I131" s="187" t="s">
        <v>340</v>
      </c>
      <c r="J131" s="289">
        <f aca="true" t="shared" si="6" ref="J131:P131">SUM(J112:J130)</f>
        <v>0</v>
      </c>
      <c r="K131" s="290">
        <f t="shared" si="6"/>
        <v>0</v>
      </c>
      <c r="L131" s="290">
        <f t="shared" si="6"/>
        <v>0</v>
      </c>
      <c r="M131" s="290">
        <f t="shared" si="6"/>
        <v>0</v>
      </c>
      <c r="N131" s="290">
        <f t="shared" si="6"/>
        <v>0</v>
      </c>
      <c r="O131" s="290">
        <f t="shared" si="6"/>
        <v>0</v>
      </c>
      <c r="P131" s="290">
        <f t="shared" si="6"/>
        <v>0</v>
      </c>
      <c r="Q131" s="576"/>
      <c r="R131" s="576"/>
    </row>
    <row r="132" spans="1:18" ht="13.5" thickBot="1">
      <c r="A132" s="342"/>
      <c r="B132" s="343"/>
      <c r="C132" s="344"/>
      <c r="D132" s="344"/>
      <c r="E132" s="345"/>
      <c r="F132" s="345"/>
      <c r="G132" s="346"/>
      <c r="H132" s="338"/>
      <c r="I132" s="347"/>
      <c r="J132" s="348"/>
      <c r="K132" s="349"/>
      <c r="L132" s="349"/>
      <c r="M132" s="349"/>
      <c r="N132" s="350"/>
      <c r="O132" s="290" t="s">
        <v>12</v>
      </c>
      <c r="P132" s="291">
        <f>SUM(K131:N131)</f>
        <v>0</v>
      </c>
      <c r="Q132" s="576"/>
      <c r="R132" s="576"/>
    </row>
    <row r="133" spans="1:18" ht="13.5" thickBot="1">
      <c r="A133" s="342"/>
      <c r="B133" s="343"/>
      <c r="C133" s="344"/>
      <c r="D133" s="344"/>
      <c r="E133" s="345"/>
      <c r="F133" s="345"/>
      <c r="G133" s="346"/>
      <c r="H133" s="343"/>
      <c r="I133" s="429"/>
      <c r="J133" s="430"/>
      <c r="K133" s="431"/>
      <c r="L133" s="431"/>
      <c r="M133" s="431"/>
      <c r="N133" s="582"/>
      <c r="O133" s="428" t="s">
        <v>38</v>
      </c>
      <c r="P133" s="583">
        <f>SUM(O131:P131)</f>
        <v>0</v>
      </c>
      <c r="Q133" s="576"/>
      <c r="R133" s="576"/>
    </row>
    <row r="134" spans="1:18" s="37" customFormat="1" ht="21" thickBot="1">
      <c r="A134" s="48" t="s">
        <v>341</v>
      </c>
      <c r="B134" s="185"/>
      <c r="C134" s="185"/>
      <c r="D134" s="319"/>
      <c r="E134" s="319"/>
      <c r="F134" s="320"/>
      <c r="G134" s="321"/>
      <c r="H134" s="322"/>
      <c r="I134" s="323"/>
      <c r="J134" s="324"/>
      <c r="K134" s="324"/>
      <c r="L134" s="324"/>
      <c r="M134" s="324"/>
      <c r="N134" s="324"/>
      <c r="O134" s="324"/>
      <c r="P134" s="186"/>
      <c r="Q134" s="569"/>
      <c r="R134" s="569"/>
    </row>
    <row r="135" spans="1:18" s="37" customFormat="1" ht="12.75">
      <c r="A135" s="326"/>
      <c r="B135" s="292"/>
      <c r="C135" s="292"/>
      <c r="D135" s="292"/>
      <c r="E135" s="292"/>
      <c r="F135" s="318"/>
      <c r="G135" s="293"/>
      <c r="H135" s="589"/>
      <c r="I135" s="618"/>
      <c r="J135" s="294"/>
      <c r="K135" s="575"/>
      <c r="L135" s="311"/>
      <c r="M135" s="311"/>
      <c r="N135" s="311"/>
      <c r="O135" s="577"/>
      <c r="P135" s="327"/>
      <c r="Q135" s="311"/>
      <c r="R135" s="590"/>
    </row>
    <row r="136" spans="1:18" s="37" customFormat="1" ht="12.75">
      <c r="A136" s="326"/>
      <c r="B136" s="292"/>
      <c r="C136" s="309"/>
      <c r="D136" s="296"/>
      <c r="E136" s="309"/>
      <c r="F136" s="309"/>
      <c r="G136" s="297"/>
      <c r="H136" s="589"/>
      <c r="I136" s="618"/>
      <c r="J136" s="294"/>
      <c r="K136" s="575"/>
      <c r="L136" s="311"/>
      <c r="M136" s="311"/>
      <c r="N136" s="311"/>
      <c r="O136" s="574"/>
      <c r="P136" s="327"/>
      <c r="Q136" s="311"/>
      <c r="R136" s="590"/>
    </row>
    <row r="137" spans="1:18" s="37" customFormat="1" ht="12.75">
      <c r="A137" s="326"/>
      <c r="B137" s="292"/>
      <c r="C137" s="309"/>
      <c r="D137" s="296"/>
      <c r="E137" s="309"/>
      <c r="F137" s="309"/>
      <c r="G137" s="297"/>
      <c r="H137" s="589"/>
      <c r="I137" s="618"/>
      <c r="J137" s="294"/>
      <c r="K137" s="575"/>
      <c r="L137" s="311"/>
      <c r="M137" s="311"/>
      <c r="N137" s="311"/>
      <c r="O137" s="574"/>
      <c r="P137" s="327"/>
      <c r="Q137" s="311"/>
      <c r="R137" s="590"/>
    </row>
    <row r="138" spans="1:18" s="37" customFormat="1" ht="12.75">
      <c r="A138" s="326"/>
      <c r="B138" s="292"/>
      <c r="C138" s="309"/>
      <c r="D138" s="296"/>
      <c r="E138" s="309"/>
      <c r="F138" s="309"/>
      <c r="G138" s="297"/>
      <c r="H138" s="589"/>
      <c r="I138" s="618"/>
      <c r="J138" s="294"/>
      <c r="K138" s="575"/>
      <c r="L138" s="311"/>
      <c r="M138" s="311"/>
      <c r="N138" s="311"/>
      <c r="O138" s="574"/>
      <c r="P138" s="327"/>
      <c r="Q138" s="311"/>
      <c r="R138" s="590"/>
    </row>
    <row r="139" spans="1:18" s="37" customFormat="1" ht="12.75">
      <c r="A139" s="326"/>
      <c r="B139" s="292"/>
      <c r="C139" s="309"/>
      <c r="D139" s="296"/>
      <c r="E139" s="309"/>
      <c r="F139" s="309"/>
      <c r="G139" s="297"/>
      <c r="H139" s="589"/>
      <c r="I139" s="617"/>
      <c r="J139" s="294"/>
      <c r="K139" s="575"/>
      <c r="L139" s="311"/>
      <c r="M139" s="311"/>
      <c r="N139" s="311"/>
      <c r="O139" s="574"/>
      <c r="P139" s="327"/>
      <c r="Q139" s="311"/>
      <c r="R139" s="590"/>
    </row>
    <row r="140" spans="1:18" s="37" customFormat="1" ht="12.75">
      <c r="A140" s="326"/>
      <c r="B140" s="292"/>
      <c r="C140" s="296"/>
      <c r="D140" s="296"/>
      <c r="E140" s="309"/>
      <c r="F140" s="309"/>
      <c r="G140" s="297"/>
      <c r="H140" s="589"/>
      <c r="I140" s="639"/>
      <c r="J140" s="294"/>
      <c r="K140" s="575"/>
      <c r="L140" s="311"/>
      <c r="M140" s="311"/>
      <c r="N140" s="311"/>
      <c r="O140" s="574"/>
      <c r="P140" s="327"/>
      <c r="Q140" s="311"/>
      <c r="R140" s="590"/>
    </row>
    <row r="141" spans="1:18" s="37" customFormat="1" ht="12.75">
      <c r="A141" s="326"/>
      <c r="B141" s="292"/>
      <c r="C141" s="296"/>
      <c r="D141" s="296"/>
      <c r="E141" s="296"/>
      <c r="F141" s="296"/>
      <c r="G141" s="297"/>
      <c r="H141" s="589"/>
      <c r="I141" s="639"/>
      <c r="J141" s="294"/>
      <c r="K141" s="575"/>
      <c r="L141" s="311"/>
      <c r="M141" s="311"/>
      <c r="N141" s="311"/>
      <c r="O141" s="574"/>
      <c r="P141" s="327"/>
      <c r="Q141" s="311"/>
      <c r="R141" s="590"/>
    </row>
    <row r="142" spans="1:18" s="37" customFormat="1" ht="12.75">
      <c r="A142" s="326"/>
      <c r="B142" s="292"/>
      <c r="C142" s="296"/>
      <c r="D142" s="296"/>
      <c r="E142" s="309"/>
      <c r="F142" s="309"/>
      <c r="G142" s="297"/>
      <c r="H142" s="307"/>
      <c r="I142" s="304"/>
      <c r="J142" s="294"/>
      <c r="K142" s="575"/>
      <c r="L142" s="311"/>
      <c r="M142" s="311"/>
      <c r="N142" s="311"/>
      <c r="O142" s="574"/>
      <c r="P142" s="329"/>
      <c r="Q142" s="574"/>
      <c r="R142" s="574"/>
    </row>
    <row r="143" spans="1:18" s="37" customFormat="1" ht="12.75">
      <c r="A143" s="326"/>
      <c r="B143" s="292"/>
      <c r="C143" s="296"/>
      <c r="D143" s="296"/>
      <c r="E143" s="309"/>
      <c r="F143" s="309"/>
      <c r="G143" s="297"/>
      <c r="H143" s="307"/>
      <c r="I143" s="304"/>
      <c r="J143" s="294"/>
      <c r="K143" s="575"/>
      <c r="L143" s="311"/>
      <c r="M143" s="311"/>
      <c r="N143" s="311"/>
      <c r="O143" s="574"/>
      <c r="P143" s="329"/>
      <c r="Q143" s="574"/>
      <c r="R143" s="574"/>
    </row>
    <row r="144" spans="1:18" s="37" customFormat="1" ht="12.75">
      <c r="A144" s="326"/>
      <c r="B144" s="292"/>
      <c r="C144" s="296"/>
      <c r="D144" s="296"/>
      <c r="E144" s="309"/>
      <c r="F144" s="309"/>
      <c r="G144" s="297"/>
      <c r="H144" s="307"/>
      <c r="I144" s="304"/>
      <c r="J144" s="294"/>
      <c r="K144" s="575"/>
      <c r="L144" s="311"/>
      <c r="M144" s="311"/>
      <c r="N144" s="311"/>
      <c r="O144" s="574"/>
      <c r="P144" s="329"/>
      <c r="Q144" s="574"/>
      <c r="R144" s="574"/>
    </row>
    <row r="145" spans="1:18" s="37" customFormat="1" ht="12.75">
      <c r="A145" s="326"/>
      <c r="B145" s="292"/>
      <c r="C145" s="296"/>
      <c r="D145" s="296"/>
      <c r="E145" s="309"/>
      <c r="F145" s="309"/>
      <c r="G145" s="297"/>
      <c r="H145" s="307"/>
      <c r="I145" s="304"/>
      <c r="J145" s="294"/>
      <c r="K145" s="575"/>
      <c r="L145" s="311"/>
      <c r="M145" s="311"/>
      <c r="N145" s="311"/>
      <c r="O145" s="574"/>
      <c r="P145" s="329"/>
      <c r="Q145" s="574"/>
      <c r="R145" s="574"/>
    </row>
    <row r="146" spans="1:18" s="37" customFormat="1" ht="12.75">
      <c r="A146" s="326"/>
      <c r="B146" s="292"/>
      <c r="C146" s="296"/>
      <c r="D146" s="296"/>
      <c r="E146" s="309"/>
      <c r="F146" s="309"/>
      <c r="G146" s="297"/>
      <c r="H146" s="307"/>
      <c r="I146" s="304"/>
      <c r="J146" s="294"/>
      <c r="K146" s="575"/>
      <c r="L146" s="311"/>
      <c r="M146" s="311"/>
      <c r="N146" s="311"/>
      <c r="O146" s="574"/>
      <c r="P146" s="329"/>
      <c r="Q146" s="574"/>
      <c r="R146" s="574"/>
    </row>
    <row r="147" spans="1:18" s="37" customFormat="1" ht="12.75">
      <c r="A147" s="326"/>
      <c r="B147" s="292"/>
      <c r="C147" s="296"/>
      <c r="D147" s="296"/>
      <c r="E147" s="309"/>
      <c r="F147" s="309"/>
      <c r="G147" s="297"/>
      <c r="H147" s="307"/>
      <c r="I147" s="304"/>
      <c r="J147" s="294"/>
      <c r="K147" s="575"/>
      <c r="L147" s="311"/>
      <c r="M147" s="311"/>
      <c r="N147" s="311"/>
      <c r="O147" s="574"/>
      <c r="P147" s="329"/>
      <c r="Q147" s="574"/>
      <c r="R147" s="574"/>
    </row>
    <row r="148" spans="1:18" s="37" customFormat="1" ht="12.75">
      <c r="A148" s="326"/>
      <c r="B148" s="292"/>
      <c r="C148" s="296"/>
      <c r="D148" s="296"/>
      <c r="E148" s="309"/>
      <c r="F148" s="309"/>
      <c r="G148" s="297"/>
      <c r="H148" s="307"/>
      <c r="I148" s="304"/>
      <c r="J148" s="294"/>
      <c r="K148" s="575"/>
      <c r="L148" s="311"/>
      <c r="M148" s="311"/>
      <c r="N148" s="311"/>
      <c r="O148" s="574"/>
      <c r="P148" s="329"/>
      <c r="Q148" s="574"/>
      <c r="R148" s="574"/>
    </row>
    <row r="149" spans="1:18" s="37" customFormat="1" ht="12.75">
      <c r="A149" s="326"/>
      <c r="B149" s="292"/>
      <c r="C149" s="296"/>
      <c r="D149" s="296"/>
      <c r="E149" s="296"/>
      <c r="F149" s="309"/>
      <c r="G149" s="297"/>
      <c r="H149" s="307"/>
      <c r="I149" s="304"/>
      <c r="J149" s="294"/>
      <c r="K149" s="575"/>
      <c r="L149" s="311"/>
      <c r="M149" s="311"/>
      <c r="N149" s="311"/>
      <c r="O149" s="574"/>
      <c r="P149" s="329"/>
      <c r="Q149" s="574"/>
      <c r="R149" s="574"/>
    </row>
    <row r="150" spans="1:18" s="37" customFormat="1" ht="12.75">
      <c r="A150" s="326"/>
      <c r="B150" s="292"/>
      <c r="C150" s="296"/>
      <c r="D150" s="296"/>
      <c r="E150" s="296"/>
      <c r="F150" s="296"/>
      <c r="G150" s="297"/>
      <c r="H150" s="307"/>
      <c r="I150" s="304"/>
      <c r="J150" s="294"/>
      <c r="K150" s="575"/>
      <c r="L150" s="311"/>
      <c r="M150" s="311"/>
      <c r="N150" s="311"/>
      <c r="O150" s="574"/>
      <c r="P150" s="329"/>
      <c r="Q150" s="574"/>
      <c r="R150" s="574"/>
    </row>
    <row r="151" spans="1:18" s="37" customFormat="1" ht="12.75">
      <c r="A151" s="326"/>
      <c r="B151" s="292"/>
      <c r="C151" s="296"/>
      <c r="D151" s="296"/>
      <c r="E151" s="309"/>
      <c r="F151" s="296"/>
      <c r="G151" s="297"/>
      <c r="H151" s="307"/>
      <c r="I151" s="304"/>
      <c r="J151" s="294"/>
      <c r="K151" s="299"/>
      <c r="L151" s="311"/>
      <c r="M151" s="311"/>
      <c r="N151" s="311"/>
      <c r="O151" s="574"/>
      <c r="P151" s="329"/>
      <c r="Q151" s="574"/>
      <c r="R151" s="574"/>
    </row>
    <row r="152" spans="1:18" s="37" customFormat="1" ht="12.75">
      <c r="A152" s="326"/>
      <c r="B152" s="292"/>
      <c r="C152" s="296"/>
      <c r="D152" s="296"/>
      <c r="E152" s="296"/>
      <c r="F152" s="296"/>
      <c r="G152" s="297"/>
      <c r="H152" s="307"/>
      <c r="I152" s="304"/>
      <c r="J152" s="294"/>
      <c r="K152" s="573"/>
      <c r="L152" s="311"/>
      <c r="M152" s="311"/>
      <c r="N152" s="311"/>
      <c r="O152" s="574"/>
      <c r="P152" s="329"/>
      <c r="Q152" s="574"/>
      <c r="R152" s="574"/>
    </row>
    <row r="153" spans="1:18" s="37" customFormat="1" ht="12.75">
      <c r="A153" s="326"/>
      <c r="B153" s="292"/>
      <c r="C153" s="296"/>
      <c r="D153" s="296"/>
      <c r="E153" s="296"/>
      <c r="F153" s="296"/>
      <c r="G153" s="297"/>
      <c r="H153" s="307"/>
      <c r="I153" s="304"/>
      <c r="J153" s="294"/>
      <c r="K153" s="573"/>
      <c r="L153" s="311"/>
      <c r="M153" s="311"/>
      <c r="N153" s="311"/>
      <c r="O153" s="574"/>
      <c r="P153" s="329"/>
      <c r="Q153" s="574"/>
      <c r="R153" s="574"/>
    </row>
    <row r="154" spans="1:18" s="37" customFormat="1" ht="12.75">
      <c r="A154" s="326"/>
      <c r="B154" s="292"/>
      <c r="C154" s="296"/>
      <c r="D154" s="296"/>
      <c r="E154" s="309"/>
      <c r="F154" s="309"/>
      <c r="G154" s="297"/>
      <c r="H154" s="307"/>
      <c r="I154" s="304"/>
      <c r="J154" s="294"/>
      <c r="K154" s="573"/>
      <c r="L154" s="311"/>
      <c r="M154" s="311"/>
      <c r="N154" s="311"/>
      <c r="O154" s="574"/>
      <c r="P154" s="329"/>
      <c r="Q154" s="574"/>
      <c r="R154" s="574"/>
    </row>
    <row r="155" spans="1:18" s="37" customFormat="1" ht="12.75">
      <c r="A155" s="326"/>
      <c r="B155" s="292"/>
      <c r="C155" s="296"/>
      <c r="D155" s="296"/>
      <c r="E155" s="309"/>
      <c r="F155" s="309"/>
      <c r="G155" s="297"/>
      <c r="H155" s="307"/>
      <c r="I155" s="304"/>
      <c r="J155" s="294"/>
      <c r="K155" s="573"/>
      <c r="L155" s="311"/>
      <c r="M155" s="311"/>
      <c r="N155" s="311"/>
      <c r="O155" s="574"/>
      <c r="P155" s="329"/>
      <c r="Q155" s="574"/>
      <c r="R155" s="574"/>
    </row>
    <row r="156" spans="1:18" s="37" customFormat="1" ht="12.75">
      <c r="A156" s="326"/>
      <c r="B156" s="292"/>
      <c r="C156" s="296"/>
      <c r="D156" s="296"/>
      <c r="E156" s="296"/>
      <c r="F156" s="309"/>
      <c r="G156" s="297"/>
      <c r="H156" s="307"/>
      <c r="I156" s="304"/>
      <c r="J156" s="294"/>
      <c r="K156" s="573"/>
      <c r="L156" s="311"/>
      <c r="M156" s="311"/>
      <c r="N156" s="311"/>
      <c r="O156" s="574"/>
      <c r="P156" s="329"/>
      <c r="Q156" s="574"/>
      <c r="R156" s="574"/>
    </row>
    <row r="157" spans="1:18" s="37" customFormat="1" ht="12.75">
      <c r="A157" s="326"/>
      <c r="B157" s="292"/>
      <c r="C157" s="296"/>
      <c r="D157" s="296"/>
      <c r="E157" s="309"/>
      <c r="F157" s="309"/>
      <c r="G157" s="297"/>
      <c r="H157" s="307"/>
      <c r="I157" s="304"/>
      <c r="J157" s="294"/>
      <c r="K157" s="573"/>
      <c r="L157" s="311"/>
      <c r="M157" s="311"/>
      <c r="N157" s="311"/>
      <c r="O157" s="574"/>
      <c r="P157" s="329"/>
      <c r="Q157" s="574"/>
      <c r="R157" s="574"/>
    </row>
    <row r="158" spans="1:18" s="37" customFormat="1" ht="12.75">
      <c r="A158" s="326"/>
      <c r="B158" s="292"/>
      <c r="C158" s="296"/>
      <c r="D158" s="296"/>
      <c r="E158" s="296"/>
      <c r="F158" s="296"/>
      <c r="G158" s="297"/>
      <c r="H158" s="307"/>
      <c r="I158" s="304"/>
      <c r="J158" s="294"/>
      <c r="K158" s="573"/>
      <c r="L158" s="311"/>
      <c r="M158" s="311"/>
      <c r="N158" s="311"/>
      <c r="O158" s="574"/>
      <c r="P158" s="329"/>
      <c r="Q158" s="574"/>
      <c r="R158" s="574"/>
    </row>
    <row r="159" spans="1:18" s="37" customFormat="1" ht="12.75">
      <c r="A159" s="326"/>
      <c r="B159" s="292"/>
      <c r="C159" s="296"/>
      <c r="D159" s="296"/>
      <c r="E159" s="309"/>
      <c r="F159" s="309"/>
      <c r="G159" s="297"/>
      <c r="H159" s="307"/>
      <c r="I159" s="304"/>
      <c r="J159" s="294"/>
      <c r="K159" s="573"/>
      <c r="L159" s="311"/>
      <c r="M159" s="311"/>
      <c r="N159" s="311"/>
      <c r="O159" s="574"/>
      <c r="P159" s="329"/>
      <c r="Q159" s="574"/>
      <c r="R159" s="574"/>
    </row>
    <row r="160" spans="1:18" s="37" customFormat="1" ht="12.75">
      <c r="A160" s="326"/>
      <c r="B160" s="292"/>
      <c r="C160" s="309"/>
      <c r="D160" s="296"/>
      <c r="E160" s="309"/>
      <c r="F160" s="309"/>
      <c r="G160" s="297"/>
      <c r="H160" s="300"/>
      <c r="I160" s="304"/>
      <c r="J160" s="294"/>
      <c r="K160" s="573"/>
      <c r="L160" s="311"/>
      <c r="M160" s="311"/>
      <c r="N160" s="311"/>
      <c r="O160" s="574"/>
      <c r="P160" s="329"/>
      <c r="Q160" s="574"/>
      <c r="R160" s="574"/>
    </row>
    <row r="161" spans="1:18" s="37" customFormat="1" ht="12.75">
      <c r="A161" s="326"/>
      <c r="B161" s="292"/>
      <c r="C161" s="309"/>
      <c r="D161" s="296"/>
      <c r="E161" s="309"/>
      <c r="F161" s="309"/>
      <c r="G161" s="297"/>
      <c r="H161" s="300"/>
      <c r="I161" s="304"/>
      <c r="J161" s="294"/>
      <c r="K161" s="573"/>
      <c r="L161" s="311"/>
      <c r="M161" s="311"/>
      <c r="N161" s="311"/>
      <c r="O161" s="574"/>
      <c r="P161" s="329"/>
      <c r="Q161" s="574"/>
      <c r="R161" s="574"/>
    </row>
    <row r="162" spans="1:18" s="37" customFormat="1" ht="12.75">
      <c r="A162" s="326"/>
      <c r="B162" s="292"/>
      <c r="C162" s="309"/>
      <c r="D162" s="296"/>
      <c r="E162" s="309"/>
      <c r="F162" s="309"/>
      <c r="G162" s="297"/>
      <c r="H162" s="300"/>
      <c r="I162" s="304"/>
      <c r="J162" s="294"/>
      <c r="K162" s="573"/>
      <c r="L162" s="311"/>
      <c r="M162" s="311"/>
      <c r="N162" s="311"/>
      <c r="O162" s="574"/>
      <c r="P162" s="329"/>
      <c r="Q162" s="574"/>
      <c r="R162" s="574"/>
    </row>
    <row r="163" spans="1:18" s="37" customFormat="1" ht="12.75">
      <c r="A163" s="326"/>
      <c r="B163" s="292"/>
      <c r="C163" s="309"/>
      <c r="D163" s="296"/>
      <c r="E163" s="309"/>
      <c r="F163" s="309"/>
      <c r="G163" s="297"/>
      <c r="H163" s="300"/>
      <c r="I163" s="304"/>
      <c r="J163" s="294"/>
      <c r="K163" s="573"/>
      <c r="L163" s="311"/>
      <c r="M163" s="311"/>
      <c r="N163" s="311"/>
      <c r="O163" s="574"/>
      <c r="P163" s="329"/>
      <c r="Q163" s="574"/>
      <c r="R163" s="574"/>
    </row>
    <row r="164" spans="1:18" s="37" customFormat="1" ht="12.75">
      <c r="A164" s="326"/>
      <c r="B164" s="292"/>
      <c r="C164" s="309"/>
      <c r="D164" s="296"/>
      <c r="E164" s="309"/>
      <c r="F164" s="309"/>
      <c r="G164" s="297"/>
      <c r="H164" s="300"/>
      <c r="I164" s="304"/>
      <c r="J164" s="294"/>
      <c r="K164" s="573"/>
      <c r="L164" s="311"/>
      <c r="M164" s="311"/>
      <c r="N164" s="311"/>
      <c r="O164" s="574"/>
      <c r="P164" s="329"/>
      <c r="Q164" s="574"/>
      <c r="R164" s="574"/>
    </row>
    <row r="165" spans="1:18" s="37" customFormat="1" ht="12.75">
      <c r="A165" s="326"/>
      <c r="B165" s="292"/>
      <c r="C165" s="309"/>
      <c r="D165" s="296"/>
      <c r="E165" s="309"/>
      <c r="F165" s="309"/>
      <c r="G165" s="297"/>
      <c r="H165" s="300"/>
      <c r="I165" s="304"/>
      <c r="J165" s="294"/>
      <c r="K165" s="573"/>
      <c r="L165" s="311"/>
      <c r="M165" s="311"/>
      <c r="N165" s="311"/>
      <c r="O165" s="574"/>
      <c r="P165" s="329"/>
      <c r="Q165" s="574"/>
      <c r="R165" s="574"/>
    </row>
    <row r="166" spans="1:18" s="37" customFormat="1" ht="12.75">
      <c r="A166" s="326"/>
      <c r="B166" s="292"/>
      <c r="C166" s="309"/>
      <c r="D166" s="296"/>
      <c r="E166" s="309"/>
      <c r="F166" s="309"/>
      <c r="G166" s="297"/>
      <c r="H166" s="300"/>
      <c r="I166" s="304"/>
      <c r="J166" s="294"/>
      <c r="K166" s="573"/>
      <c r="L166" s="311"/>
      <c r="M166" s="311"/>
      <c r="N166" s="311"/>
      <c r="O166" s="574"/>
      <c r="P166" s="329"/>
      <c r="Q166" s="574"/>
      <c r="R166" s="574"/>
    </row>
    <row r="167" spans="1:18" s="37" customFormat="1" ht="12.75">
      <c r="A167" s="326"/>
      <c r="B167" s="292"/>
      <c r="C167" s="309"/>
      <c r="D167" s="296"/>
      <c r="E167" s="309"/>
      <c r="F167" s="309"/>
      <c r="G167" s="297"/>
      <c r="H167" s="300"/>
      <c r="I167" s="304"/>
      <c r="J167" s="294"/>
      <c r="K167" s="573"/>
      <c r="L167" s="311"/>
      <c r="M167" s="311"/>
      <c r="N167" s="311"/>
      <c r="O167" s="574"/>
      <c r="P167" s="329"/>
      <c r="Q167" s="574"/>
      <c r="R167" s="574"/>
    </row>
    <row r="168" spans="1:18" s="37" customFormat="1" ht="12.75">
      <c r="A168" s="326"/>
      <c r="B168" s="292"/>
      <c r="C168" s="309"/>
      <c r="D168" s="296"/>
      <c r="E168" s="309"/>
      <c r="F168" s="309"/>
      <c r="G168" s="297"/>
      <c r="H168" s="300"/>
      <c r="I168" s="304"/>
      <c r="J168" s="294"/>
      <c r="K168" s="573"/>
      <c r="L168" s="311"/>
      <c r="M168" s="311"/>
      <c r="N168" s="311"/>
      <c r="O168" s="574"/>
      <c r="P168" s="329"/>
      <c r="Q168" s="574"/>
      <c r="R168" s="574"/>
    </row>
    <row r="169" spans="1:18" s="37" customFormat="1" ht="12.75">
      <c r="A169" s="326"/>
      <c r="B169" s="292"/>
      <c r="C169" s="309"/>
      <c r="D169" s="296"/>
      <c r="E169" s="309"/>
      <c r="F169" s="309"/>
      <c r="G169" s="297"/>
      <c r="H169" s="300"/>
      <c r="I169" s="304"/>
      <c r="J169" s="294"/>
      <c r="K169" s="573"/>
      <c r="L169" s="311"/>
      <c r="M169" s="311"/>
      <c r="N169" s="311"/>
      <c r="O169" s="574"/>
      <c r="P169" s="329"/>
      <c r="Q169" s="574"/>
      <c r="R169" s="574"/>
    </row>
    <row r="170" spans="1:18" s="37" customFormat="1" ht="12.75">
      <c r="A170" s="326"/>
      <c r="B170" s="292"/>
      <c r="C170" s="309"/>
      <c r="D170" s="296"/>
      <c r="E170" s="309"/>
      <c r="F170" s="309"/>
      <c r="G170" s="297"/>
      <c r="H170" s="300"/>
      <c r="I170" s="304"/>
      <c r="J170" s="294"/>
      <c r="K170" s="573"/>
      <c r="L170" s="311"/>
      <c r="M170" s="311"/>
      <c r="N170" s="311"/>
      <c r="O170" s="574"/>
      <c r="P170" s="329"/>
      <c r="Q170" s="574"/>
      <c r="R170" s="574"/>
    </row>
    <row r="171" spans="1:18" s="37" customFormat="1" ht="12.75">
      <c r="A171" s="326"/>
      <c r="B171" s="292"/>
      <c r="C171" s="309"/>
      <c r="D171" s="296"/>
      <c r="E171" s="309"/>
      <c r="F171" s="309"/>
      <c r="G171" s="297"/>
      <c r="H171" s="300"/>
      <c r="I171" s="304"/>
      <c r="J171" s="294"/>
      <c r="K171" s="573"/>
      <c r="L171" s="311"/>
      <c r="M171" s="311"/>
      <c r="N171" s="311"/>
      <c r="O171" s="574"/>
      <c r="P171" s="329"/>
      <c r="Q171" s="574"/>
      <c r="R171" s="574"/>
    </row>
    <row r="172" spans="1:18" s="37" customFormat="1" ht="12.75">
      <c r="A172" s="326"/>
      <c r="B172" s="292"/>
      <c r="C172" s="309"/>
      <c r="D172" s="296"/>
      <c r="E172" s="309"/>
      <c r="F172" s="309"/>
      <c r="G172" s="297"/>
      <c r="H172" s="300"/>
      <c r="I172" s="304"/>
      <c r="J172" s="294"/>
      <c r="K172" s="573"/>
      <c r="L172" s="311"/>
      <c r="M172" s="311"/>
      <c r="N172" s="311"/>
      <c r="O172" s="574"/>
      <c r="P172" s="329"/>
      <c r="Q172" s="574"/>
      <c r="R172" s="574"/>
    </row>
    <row r="173" spans="1:18" s="37" customFormat="1" ht="12.75">
      <c r="A173" s="326"/>
      <c r="B173" s="292"/>
      <c r="C173" s="309"/>
      <c r="D173" s="296"/>
      <c r="E173" s="309"/>
      <c r="F173" s="309"/>
      <c r="G173" s="297"/>
      <c r="H173" s="300"/>
      <c r="I173" s="304"/>
      <c r="J173" s="294"/>
      <c r="K173" s="573"/>
      <c r="L173" s="311"/>
      <c r="M173" s="311"/>
      <c r="N173" s="311"/>
      <c r="O173" s="574"/>
      <c r="P173" s="329"/>
      <c r="Q173" s="574"/>
      <c r="R173" s="574"/>
    </row>
    <row r="174" spans="1:18" s="37" customFormat="1" ht="12.75">
      <c r="A174" s="326"/>
      <c r="B174" s="292"/>
      <c r="C174" s="309"/>
      <c r="D174" s="296"/>
      <c r="E174" s="309"/>
      <c r="F174" s="309"/>
      <c r="G174" s="297"/>
      <c r="H174" s="300"/>
      <c r="I174" s="304"/>
      <c r="J174" s="294"/>
      <c r="K174" s="573"/>
      <c r="L174" s="311"/>
      <c r="M174" s="311"/>
      <c r="N174" s="311"/>
      <c r="O174" s="574"/>
      <c r="P174" s="329"/>
      <c r="Q174" s="574"/>
      <c r="R174" s="574"/>
    </row>
    <row r="175" spans="1:18" s="37" customFormat="1" ht="12.75">
      <c r="A175" s="326"/>
      <c r="B175" s="292"/>
      <c r="C175" s="309"/>
      <c r="D175" s="296"/>
      <c r="E175" s="309"/>
      <c r="F175" s="309"/>
      <c r="G175" s="297"/>
      <c r="H175" s="300"/>
      <c r="I175" s="304"/>
      <c r="J175" s="294"/>
      <c r="K175" s="573"/>
      <c r="L175" s="311"/>
      <c r="M175" s="311"/>
      <c r="N175" s="311"/>
      <c r="O175" s="574"/>
      <c r="P175" s="329"/>
      <c r="Q175" s="574"/>
      <c r="R175" s="574"/>
    </row>
    <row r="176" spans="1:18" s="37" customFormat="1" ht="12.75">
      <c r="A176" s="326"/>
      <c r="B176" s="292"/>
      <c r="C176" s="309"/>
      <c r="D176" s="296"/>
      <c r="E176" s="309"/>
      <c r="F176" s="309"/>
      <c r="G176" s="297"/>
      <c r="H176" s="300"/>
      <c r="I176" s="304"/>
      <c r="J176" s="294"/>
      <c r="K176" s="573"/>
      <c r="L176" s="311"/>
      <c r="M176" s="311"/>
      <c r="N176" s="311"/>
      <c r="O176" s="574"/>
      <c r="P176" s="329"/>
      <c r="Q176" s="574"/>
      <c r="R176" s="574"/>
    </row>
    <row r="177" spans="1:18" s="37" customFormat="1" ht="12.75">
      <c r="A177" s="326"/>
      <c r="B177" s="292"/>
      <c r="C177" s="309"/>
      <c r="D177" s="296"/>
      <c r="E177" s="309"/>
      <c r="F177" s="309"/>
      <c r="G177" s="297"/>
      <c r="H177" s="300"/>
      <c r="I177" s="304"/>
      <c r="J177" s="294"/>
      <c r="K177" s="573"/>
      <c r="L177" s="311"/>
      <c r="M177" s="311"/>
      <c r="N177" s="311"/>
      <c r="O177" s="574"/>
      <c r="P177" s="329"/>
      <c r="Q177" s="574"/>
      <c r="R177" s="574"/>
    </row>
    <row r="178" spans="1:18" s="37" customFormat="1" ht="12.75">
      <c r="A178" s="326"/>
      <c r="B178" s="292"/>
      <c r="C178" s="309"/>
      <c r="D178" s="296"/>
      <c r="E178" s="309"/>
      <c r="F178" s="309"/>
      <c r="G178" s="297"/>
      <c r="H178" s="300"/>
      <c r="I178" s="304"/>
      <c r="J178" s="294"/>
      <c r="K178" s="573"/>
      <c r="L178" s="311"/>
      <c r="M178" s="311"/>
      <c r="N178" s="311"/>
      <c r="O178" s="574"/>
      <c r="P178" s="329"/>
      <c r="Q178" s="574"/>
      <c r="R178" s="574"/>
    </row>
    <row r="179" spans="1:18" s="37" customFormat="1" ht="12.75">
      <c r="A179" s="326"/>
      <c r="B179" s="292"/>
      <c r="C179" s="309"/>
      <c r="D179" s="296"/>
      <c r="E179" s="309"/>
      <c r="F179" s="309"/>
      <c r="G179" s="297"/>
      <c r="H179" s="300"/>
      <c r="I179" s="304"/>
      <c r="J179" s="294"/>
      <c r="K179" s="573"/>
      <c r="L179" s="311"/>
      <c r="M179" s="311"/>
      <c r="N179" s="311"/>
      <c r="O179" s="574"/>
      <c r="P179" s="329"/>
      <c r="Q179" s="574"/>
      <c r="R179" s="574"/>
    </row>
    <row r="180" spans="1:18" s="37" customFormat="1" ht="12.75">
      <c r="A180" s="326"/>
      <c r="B180" s="292"/>
      <c r="C180" s="309"/>
      <c r="D180" s="296"/>
      <c r="E180" s="309"/>
      <c r="F180" s="309"/>
      <c r="G180" s="297"/>
      <c r="H180" s="300"/>
      <c r="I180" s="304"/>
      <c r="J180" s="294"/>
      <c r="K180" s="573"/>
      <c r="L180" s="311"/>
      <c r="M180" s="311"/>
      <c r="N180" s="311"/>
      <c r="O180" s="574"/>
      <c r="P180" s="329"/>
      <c r="Q180" s="574"/>
      <c r="R180" s="574"/>
    </row>
    <row r="181" spans="1:18" s="37" customFormat="1" ht="12.75">
      <c r="A181" s="326"/>
      <c r="B181" s="292"/>
      <c r="C181" s="309"/>
      <c r="D181" s="296"/>
      <c r="E181" s="309"/>
      <c r="F181" s="309"/>
      <c r="G181" s="297"/>
      <c r="H181" s="300"/>
      <c r="I181" s="304"/>
      <c r="J181" s="294"/>
      <c r="K181" s="573"/>
      <c r="L181" s="311"/>
      <c r="M181" s="311"/>
      <c r="N181" s="311"/>
      <c r="O181" s="574"/>
      <c r="P181" s="329"/>
      <c r="Q181" s="574"/>
      <c r="R181" s="574"/>
    </row>
    <row r="182" spans="1:18" s="37" customFormat="1" ht="12.75">
      <c r="A182" s="326"/>
      <c r="B182" s="292"/>
      <c r="C182" s="309"/>
      <c r="D182" s="296"/>
      <c r="E182" s="309"/>
      <c r="F182" s="309"/>
      <c r="G182" s="297"/>
      <c r="H182" s="300"/>
      <c r="I182" s="304"/>
      <c r="J182" s="294"/>
      <c r="K182" s="573"/>
      <c r="L182" s="311"/>
      <c r="M182" s="311"/>
      <c r="N182" s="311"/>
      <c r="O182" s="574"/>
      <c r="P182" s="329"/>
      <c r="Q182" s="574"/>
      <c r="R182" s="574"/>
    </row>
    <row r="183" spans="1:18" s="37" customFormat="1" ht="12.75">
      <c r="A183" s="326"/>
      <c r="B183" s="292"/>
      <c r="C183" s="309"/>
      <c r="D183" s="296"/>
      <c r="E183" s="309"/>
      <c r="F183" s="309"/>
      <c r="G183" s="297"/>
      <c r="H183" s="300"/>
      <c r="I183" s="304"/>
      <c r="J183" s="294"/>
      <c r="K183" s="573"/>
      <c r="L183" s="311"/>
      <c r="M183" s="311"/>
      <c r="N183" s="311"/>
      <c r="O183" s="574"/>
      <c r="P183" s="329"/>
      <c r="Q183" s="574"/>
      <c r="R183" s="574"/>
    </row>
    <row r="184" spans="1:18" s="37" customFormat="1" ht="12.75">
      <c r="A184" s="326"/>
      <c r="B184" s="292"/>
      <c r="C184" s="309"/>
      <c r="D184" s="296"/>
      <c r="E184" s="309"/>
      <c r="F184" s="309"/>
      <c r="G184" s="297"/>
      <c r="H184" s="300"/>
      <c r="I184" s="304"/>
      <c r="J184" s="294"/>
      <c r="K184" s="573"/>
      <c r="L184" s="311"/>
      <c r="M184" s="311"/>
      <c r="N184" s="311"/>
      <c r="O184" s="574"/>
      <c r="P184" s="329"/>
      <c r="Q184" s="574"/>
      <c r="R184" s="574"/>
    </row>
    <row r="185" spans="1:18" s="37" customFormat="1" ht="12.75">
      <c r="A185" s="326"/>
      <c r="B185" s="292"/>
      <c r="C185" s="309"/>
      <c r="D185" s="296"/>
      <c r="E185" s="309"/>
      <c r="F185" s="309"/>
      <c r="G185" s="297"/>
      <c r="H185" s="300"/>
      <c r="I185" s="304"/>
      <c r="J185" s="294"/>
      <c r="K185" s="573"/>
      <c r="L185" s="311"/>
      <c r="M185" s="311"/>
      <c r="N185" s="311"/>
      <c r="O185" s="574"/>
      <c r="P185" s="329"/>
      <c r="Q185" s="574"/>
      <c r="R185" s="574"/>
    </row>
    <row r="186" spans="1:18" s="37" customFormat="1" ht="12.75">
      <c r="A186" s="326"/>
      <c r="B186" s="292"/>
      <c r="C186" s="309"/>
      <c r="D186" s="296"/>
      <c r="E186" s="309"/>
      <c r="F186" s="309"/>
      <c r="G186" s="297"/>
      <c r="H186" s="300"/>
      <c r="I186" s="304"/>
      <c r="J186" s="294"/>
      <c r="K186" s="573"/>
      <c r="L186" s="311"/>
      <c r="M186" s="311"/>
      <c r="N186" s="311"/>
      <c r="O186" s="574"/>
      <c r="P186" s="329"/>
      <c r="Q186" s="574"/>
      <c r="R186" s="574"/>
    </row>
    <row r="187" spans="1:18" s="37" customFormat="1" ht="12.75">
      <c r="A187" s="326"/>
      <c r="B187" s="292"/>
      <c r="C187" s="309"/>
      <c r="D187" s="296"/>
      <c r="E187" s="309"/>
      <c r="F187" s="309"/>
      <c r="G187" s="297"/>
      <c r="H187" s="300"/>
      <c r="I187" s="304"/>
      <c r="J187" s="294"/>
      <c r="K187" s="573"/>
      <c r="L187" s="311"/>
      <c r="M187" s="311"/>
      <c r="N187" s="311"/>
      <c r="O187" s="574"/>
      <c r="P187" s="329"/>
      <c r="Q187" s="574"/>
      <c r="R187" s="574"/>
    </row>
    <row r="188" spans="1:18" s="37" customFormat="1" ht="12.75">
      <c r="A188" s="326"/>
      <c r="B188" s="292"/>
      <c r="C188" s="309"/>
      <c r="D188" s="296"/>
      <c r="E188" s="309"/>
      <c r="F188" s="309"/>
      <c r="G188" s="297"/>
      <c r="H188" s="300"/>
      <c r="I188" s="304"/>
      <c r="J188" s="294"/>
      <c r="K188" s="573"/>
      <c r="L188" s="311"/>
      <c r="M188" s="311"/>
      <c r="N188" s="311"/>
      <c r="O188" s="574"/>
      <c r="P188" s="329"/>
      <c r="Q188" s="574"/>
      <c r="R188" s="574"/>
    </row>
    <row r="189" spans="1:18" s="37" customFormat="1" ht="12.75">
      <c r="A189" s="326"/>
      <c r="B189" s="292"/>
      <c r="C189" s="309"/>
      <c r="D189" s="296"/>
      <c r="E189" s="309"/>
      <c r="F189" s="309"/>
      <c r="G189" s="297"/>
      <c r="H189" s="300"/>
      <c r="I189" s="304"/>
      <c r="J189" s="294"/>
      <c r="K189" s="573"/>
      <c r="L189" s="311"/>
      <c r="M189" s="311"/>
      <c r="N189" s="311"/>
      <c r="O189" s="574"/>
      <c r="P189" s="329"/>
      <c r="Q189" s="574"/>
      <c r="R189" s="574"/>
    </row>
    <row r="190" spans="1:18" s="37" customFormat="1" ht="12.75">
      <c r="A190" s="326"/>
      <c r="B190" s="292"/>
      <c r="C190" s="309"/>
      <c r="D190" s="296"/>
      <c r="E190" s="309"/>
      <c r="F190" s="309"/>
      <c r="G190" s="297"/>
      <c r="H190" s="300"/>
      <c r="I190" s="304"/>
      <c r="J190" s="294"/>
      <c r="K190" s="573"/>
      <c r="L190" s="311"/>
      <c r="M190" s="311"/>
      <c r="N190" s="311"/>
      <c r="O190" s="574"/>
      <c r="P190" s="329"/>
      <c r="Q190" s="574"/>
      <c r="R190" s="574"/>
    </row>
    <row r="191" spans="1:18" s="37" customFormat="1" ht="12.75">
      <c r="A191" s="326"/>
      <c r="B191" s="292"/>
      <c r="C191" s="309"/>
      <c r="D191" s="296"/>
      <c r="E191" s="309"/>
      <c r="F191" s="309"/>
      <c r="G191" s="297"/>
      <c r="H191" s="300"/>
      <c r="I191" s="304"/>
      <c r="J191" s="294"/>
      <c r="K191" s="573"/>
      <c r="L191" s="311"/>
      <c r="M191" s="311"/>
      <c r="N191" s="311"/>
      <c r="O191" s="574"/>
      <c r="P191" s="329"/>
      <c r="Q191" s="574"/>
      <c r="R191" s="574"/>
    </row>
    <row r="192" spans="1:18" s="37" customFormat="1" ht="12.75">
      <c r="A192" s="326"/>
      <c r="B192" s="292"/>
      <c r="C192" s="309"/>
      <c r="D192" s="296"/>
      <c r="E192" s="309"/>
      <c r="F192" s="309"/>
      <c r="G192" s="297"/>
      <c r="H192" s="300"/>
      <c r="I192" s="304"/>
      <c r="J192" s="294"/>
      <c r="K192" s="573"/>
      <c r="L192" s="311"/>
      <c r="M192" s="311"/>
      <c r="N192" s="311"/>
      <c r="O192" s="574"/>
      <c r="P192" s="329"/>
      <c r="Q192" s="574"/>
      <c r="R192" s="574"/>
    </row>
    <row r="193" spans="1:18" s="37" customFormat="1" ht="12.75">
      <c r="A193" s="326"/>
      <c r="B193" s="292"/>
      <c r="C193" s="309"/>
      <c r="D193" s="296"/>
      <c r="E193" s="309"/>
      <c r="F193" s="309"/>
      <c r="G193" s="297"/>
      <c r="H193" s="300"/>
      <c r="I193" s="304"/>
      <c r="J193" s="294"/>
      <c r="K193" s="573"/>
      <c r="L193" s="311"/>
      <c r="M193" s="311"/>
      <c r="N193" s="311"/>
      <c r="O193" s="574"/>
      <c r="P193" s="329"/>
      <c r="Q193" s="574"/>
      <c r="R193" s="574"/>
    </row>
    <row r="194" spans="1:18" s="37" customFormat="1" ht="12.75">
      <c r="A194" s="326"/>
      <c r="B194" s="292"/>
      <c r="C194" s="309"/>
      <c r="D194" s="296"/>
      <c r="E194" s="309"/>
      <c r="F194" s="309"/>
      <c r="G194" s="297"/>
      <c r="H194" s="300"/>
      <c r="I194" s="304"/>
      <c r="J194" s="294"/>
      <c r="K194" s="573"/>
      <c r="L194" s="311"/>
      <c r="M194" s="311"/>
      <c r="N194" s="311"/>
      <c r="O194" s="574"/>
      <c r="P194" s="329"/>
      <c r="Q194" s="574"/>
      <c r="R194" s="574"/>
    </row>
    <row r="195" spans="1:18" s="37" customFormat="1" ht="12.75">
      <c r="A195" s="326"/>
      <c r="B195" s="292"/>
      <c r="C195" s="309"/>
      <c r="D195" s="296"/>
      <c r="E195" s="309"/>
      <c r="F195" s="309"/>
      <c r="G195" s="297"/>
      <c r="H195" s="300"/>
      <c r="I195" s="304"/>
      <c r="J195" s="294"/>
      <c r="K195" s="573"/>
      <c r="L195" s="311"/>
      <c r="M195" s="311"/>
      <c r="N195" s="311"/>
      <c r="O195" s="574"/>
      <c r="P195" s="329"/>
      <c r="Q195" s="574"/>
      <c r="R195" s="574"/>
    </row>
    <row r="196" spans="1:18" s="37" customFormat="1" ht="12.75">
      <c r="A196" s="326"/>
      <c r="B196" s="292"/>
      <c r="C196" s="309"/>
      <c r="D196" s="296"/>
      <c r="E196" s="309"/>
      <c r="F196" s="309"/>
      <c r="G196" s="297"/>
      <c r="H196" s="300"/>
      <c r="I196" s="304"/>
      <c r="J196" s="294"/>
      <c r="K196" s="573"/>
      <c r="L196" s="311"/>
      <c r="M196" s="311"/>
      <c r="N196" s="311"/>
      <c r="O196" s="574"/>
      <c r="P196" s="329"/>
      <c r="Q196" s="574"/>
      <c r="R196" s="574"/>
    </row>
    <row r="197" spans="1:18" s="37" customFormat="1" ht="12.75">
      <c r="A197" s="326"/>
      <c r="B197" s="292"/>
      <c r="C197" s="309"/>
      <c r="D197" s="296"/>
      <c r="E197" s="309"/>
      <c r="F197" s="309"/>
      <c r="G197" s="297"/>
      <c r="H197" s="300"/>
      <c r="I197" s="304"/>
      <c r="J197" s="294"/>
      <c r="K197" s="573"/>
      <c r="L197" s="311"/>
      <c r="M197" s="311"/>
      <c r="N197" s="311"/>
      <c r="O197" s="574"/>
      <c r="P197" s="329"/>
      <c r="Q197" s="574"/>
      <c r="R197" s="574"/>
    </row>
    <row r="198" spans="1:18" s="37" customFormat="1" ht="12.75">
      <c r="A198" s="326"/>
      <c r="B198" s="292"/>
      <c r="C198" s="309"/>
      <c r="D198" s="296"/>
      <c r="E198" s="309"/>
      <c r="F198" s="309"/>
      <c r="G198" s="297"/>
      <c r="H198" s="300"/>
      <c r="I198" s="304"/>
      <c r="J198" s="294"/>
      <c r="K198" s="573"/>
      <c r="L198" s="311"/>
      <c r="M198" s="311"/>
      <c r="N198" s="311"/>
      <c r="O198" s="574"/>
      <c r="P198" s="329"/>
      <c r="Q198" s="574"/>
      <c r="R198" s="574"/>
    </row>
    <row r="199" spans="1:18" s="37" customFormat="1" ht="12.75">
      <c r="A199" s="326"/>
      <c r="B199" s="292"/>
      <c r="C199" s="309"/>
      <c r="D199" s="296"/>
      <c r="E199" s="309"/>
      <c r="F199" s="309"/>
      <c r="G199" s="297"/>
      <c r="H199" s="300"/>
      <c r="I199" s="304"/>
      <c r="J199" s="294"/>
      <c r="K199" s="573"/>
      <c r="L199" s="311"/>
      <c r="M199" s="311"/>
      <c r="N199" s="311"/>
      <c r="O199" s="574"/>
      <c r="P199" s="329"/>
      <c r="Q199" s="574"/>
      <c r="R199" s="574"/>
    </row>
    <row r="200" spans="1:18" s="37" customFormat="1" ht="12.75">
      <c r="A200" s="326"/>
      <c r="B200" s="292"/>
      <c r="C200" s="309"/>
      <c r="D200" s="296"/>
      <c r="E200" s="309"/>
      <c r="F200" s="309"/>
      <c r="G200" s="297"/>
      <c r="H200" s="300"/>
      <c r="I200" s="304"/>
      <c r="J200" s="294"/>
      <c r="K200" s="573"/>
      <c r="L200" s="311"/>
      <c r="M200" s="311"/>
      <c r="N200" s="311"/>
      <c r="O200" s="574"/>
      <c r="P200" s="329"/>
      <c r="Q200" s="574"/>
      <c r="R200" s="574"/>
    </row>
    <row r="201" spans="1:18" s="37" customFormat="1" ht="12.75">
      <c r="A201" s="326"/>
      <c r="B201" s="292"/>
      <c r="C201" s="309"/>
      <c r="D201" s="296"/>
      <c r="E201" s="309"/>
      <c r="F201" s="309"/>
      <c r="G201" s="297"/>
      <c r="H201" s="300"/>
      <c r="I201" s="304"/>
      <c r="J201" s="294"/>
      <c r="K201" s="573"/>
      <c r="L201" s="311"/>
      <c r="M201" s="311"/>
      <c r="N201" s="311"/>
      <c r="O201" s="574"/>
      <c r="P201" s="329"/>
      <c r="Q201" s="574"/>
      <c r="R201" s="574"/>
    </row>
    <row r="202" spans="1:18" s="37" customFormat="1" ht="12.75">
      <c r="A202" s="326"/>
      <c r="B202" s="292"/>
      <c r="C202" s="309"/>
      <c r="D202" s="296"/>
      <c r="E202" s="309"/>
      <c r="F202" s="309"/>
      <c r="G202" s="297"/>
      <c r="H202" s="300"/>
      <c r="I202" s="304"/>
      <c r="J202" s="294"/>
      <c r="K202" s="573"/>
      <c r="L202" s="311"/>
      <c r="M202" s="311"/>
      <c r="N202" s="311"/>
      <c r="O202" s="574"/>
      <c r="P202" s="329"/>
      <c r="Q202" s="574"/>
      <c r="R202" s="574"/>
    </row>
    <row r="203" spans="1:18" s="37" customFormat="1" ht="12.75">
      <c r="A203" s="326"/>
      <c r="B203" s="292"/>
      <c r="C203" s="309"/>
      <c r="D203" s="296"/>
      <c r="E203" s="309"/>
      <c r="F203" s="309"/>
      <c r="G203" s="297"/>
      <c r="H203" s="300"/>
      <c r="I203" s="304"/>
      <c r="J203" s="294"/>
      <c r="K203" s="573"/>
      <c r="L203" s="311"/>
      <c r="M203" s="311"/>
      <c r="N203" s="311"/>
      <c r="O203" s="574"/>
      <c r="P203" s="329"/>
      <c r="Q203" s="574"/>
      <c r="R203" s="574"/>
    </row>
    <row r="204" spans="1:18" s="37" customFormat="1" ht="12.75">
      <c r="A204" s="326"/>
      <c r="B204" s="292"/>
      <c r="C204" s="309"/>
      <c r="D204" s="296"/>
      <c r="E204" s="309"/>
      <c r="F204" s="309"/>
      <c r="G204" s="297"/>
      <c r="H204" s="300"/>
      <c r="I204" s="304"/>
      <c r="J204" s="294"/>
      <c r="K204" s="573"/>
      <c r="L204" s="311"/>
      <c r="M204" s="311"/>
      <c r="N204" s="311"/>
      <c r="O204" s="574"/>
      <c r="P204" s="329"/>
      <c r="Q204" s="574"/>
      <c r="R204" s="574"/>
    </row>
    <row r="205" spans="1:18" s="37" customFormat="1" ht="12.75">
      <c r="A205" s="326"/>
      <c r="B205" s="292"/>
      <c r="C205" s="309"/>
      <c r="D205" s="296"/>
      <c r="E205" s="309"/>
      <c r="F205" s="309"/>
      <c r="G205" s="297"/>
      <c r="H205" s="300"/>
      <c r="I205" s="304"/>
      <c r="J205" s="294"/>
      <c r="K205" s="573"/>
      <c r="L205" s="311"/>
      <c r="M205" s="311"/>
      <c r="N205" s="311"/>
      <c r="O205" s="574"/>
      <c r="P205" s="329"/>
      <c r="Q205" s="574"/>
      <c r="R205" s="574"/>
    </row>
    <row r="206" spans="1:18" s="37" customFormat="1" ht="12.75">
      <c r="A206" s="326"/>
      <c r="B206" s="292"/>
      <c r="C206" s="309"/>
      <c r="D206" s="296"/>
      <c r="E206" s="309"/>
      <c r="F206" s="309"/>
      <c r="G206" s="297"/>
      <c r="H206" s="300"/>
      <c r="I206" s="304"/>
      <c r="J206" s="294"/>
      <c r="K206" s="573"/>
      <c r="L206" s="311"/>
      <c r="M206" s="311"/>
      <c r="N206" s="311"/>
      <c r="O206" s="574"/>
      <c r="P206" s="329"/>
      <c r="Q206" s="574"/>
      <c r="R206" s="574"/>
    </row>
    <row r="207" spans="1:18" s="37" customFormat="1" ht="12.75">
      <c r="A207" s="326"/>
      <c r="B207" s="292"/>
      <c r="C207" s="309"/>
      <c r="D207" s="296"/>
      <c r="E207" s="309"/>
      <c r="F207" s="309"/>
      <c r="G207" s="297"/>
      <c r="H207" s="300"/>
      <c r="I207" s="304"/>
      <c r="J207" s="294"/>
      <c r="K207" s="573"/>
      <c r="L207" s="311"/>
      <c r="M207" s="311"/>
      <c r="N207" s="311"/>
      <c r="O207" s="574"/>
      <c r="P207" s="329"/>
      <c r="Q207" s="574"/>
      <c r="R207" s="574"/>
    </row>
    <row r="208" spans="1:18" s="37" customFormat="1" ht="12.75">
      <c r="A208" s="326"/>
      <c r="B208" s="292"/>
      <c r="C208" s="309"/>
      <c r="D208" s="296"/>
      <c r="E208" s="309"/>
      <c r="F208" s="309"/>
      <c r="G208" s="297"/>
      <c r="H208" s="300"/>
      <c r="I208" s="304"/>
      <c r="J208" s="294"/>
      <c r="K208" s="573"/>
      <c r="L208" s="311"/>
      <c r="M208" s="311"/>
      <c r="N208" s="311"/>
      <c r="O208" s="574"/>
      <c r="P208" s="329"/>
      <c r="Q208" s="574"/>
      <c r="R208" s="574"/>
    </row>
    <row r="209" spans="1:18" s="37" customFormat="1" ht="12.75">
      <c r="A209" s="326"/>
      <c r="B209" s="292"/>
      <c r="C209" s="309"/>
      <c r="D209" s="296"/>
      <c r="E209" s="309"/>
      <c r="F209" s="309"/>
      <c r="G209" s="297"/>
      <c r="H209" s="300"/>
      <c r="I209" s="304"/>
      <c r="J209" s="294"/>
      <c r="K209" s="573"/>
      <c r="L209" s="311"/>
      <c r="M209" s="311"/>
      <c r="N209" s="311"/>
      <c r="O209" s="574"/>
      <c r="P209" s="329"/>
      <c r="Q209" s="574"/>
      <c r="R209" s="574"/>
    </row>
    <row r="210" spans="1:18" s="37" customFormat="1" ht="12.75">
      <c r="A210" s="326"/>
      <c r="B210" s="292"/>
      <c r="C210" s="309"/>
      <c r="D210" s="296"/>
      <c r="E210" s="309"/>
      <c r="F210" s="309"/>
      <c r="G210" s="297"/>
      <c r="H210" s="300"/>
      <c r="I210" s="304"/>
      <c r="J210" s="294"/>
      <c r="K210" s="573"/>
      <c r="L210" s="311"/>
      <c r="M210" s="311"/>
      <c r="N210" s="311"/>
      <c r="O210" s="574"/>
      <c r="P210" s="329"/>
      <c r="Q210" s="574"/>
      <c r="R210" s="574"/>
    </row>
    <row r="211" spans="1:18" s="37" customFormat="1" ht="12.75">
      <c r="A211" s="326"/>
      <c r="B211" s="292"/>
      <c r="C211" s="309"/>
      <c r="D211" s="296"/>
      <c r="E211" s="309"/>
      <c r="F211" s="309"/>
      <c r="G211" s="297"/>
      <c r="H211" s="300"/>
      <c r="I211" s="304"/>
      <c r="J211" s="294"/>
      <c r="K211" s="573"/>
      <c r="L211" s="311"/>
      <c r="M211" s="311"/>
      <c r="N211" s="311"/>
      <c r="O211" s="574"/>
      <c r="P211" s="329"/>
      <c r="Q211" s="574"/>
      <c r="R211" s="574"/>
    </row>
    <row r="212" spans="1:18" s="37" customFormat="1" ht="12.75">
      <c r="A212" s="326"/>
      <c r="B212" s="292"/>
      <c r="C212" s="309"/>
      <c r="D212" s="296"/>
      <c r="E212" s="309"/>
      <c r="F212" s="309"/>
      <c r="G212" s="297"/>
      <c r="H212" s="300"/>
      <c r="I212" s="304"/>
      <c r="J212" s="294"/>
      <c r="K212" s="573"/>
      <c r="L212" s="311"/>
      <c r="M212" s="311"/>
      <c r="N212" s="311"/>
      <c r="O212" s="574"/>
      <c r="P212" s="329"/>
      <c r="Q212" s="574"/>
      <c r="R212" s="574"/>
    </row>
    <row r="213" spans="1:18" s="37" customFormat="1" ht="12.75">
      <c r="A213" s="326"/>
      <c r="B213" s="292"/>
      <c r="C213" s="309"/>
      <c r="D213" s="296"/>
      <c r="E213" s="309"/>
      <c r="F213" s="309"/>
      <c r="G213" s="297"/>
      <c r="H213" s="300"/>
      <c r="I213" s="304"/>
      <c r="J213" s="294"/>
      <c r="K213" s="573"/>
      <c r="L213" s="311"/>
      <c r="M213" s="311"/>
      <c r="N213" s="311"/>
      <c r="O213" s="574"/>
      <c r="P213" s="329"/>
      <c r="Q213" s="574"/>
      <c r="R213" s="574"/>
    </row>
    <row r="214" spans="1:18" s="37" customFormat="1" ht="12.75">
      <c r="A214" s="326"/>
      <c r="B214" s="292"/>
      <c r="C214" s="309"/>
      <c r="D214" s="296"/>
      <c r="E214" s="309"/>
      <c r="F214" s="309"/>
      <c r="G214" s="297"/>
      <c r="H214" s="300"/>
      <c r="I214" s="304"/>
      <c r="J214" s="294"/>
      <c r="K214" s="573"/>
      <c r="L214" s="311"/>
      <c r="M214" s="311"/>
      <c r="N214" s="311"/>
      <c r="O214" s="574"/>
      <c r="P214" s="329"/>
      <c r="Q214" s="574"/>
      <c r="R214" s="574"/>
    </row>
    <row r="215" spans="1:18" s="37" customFormat="1" ht="13.5" thickBot="1">
      <c r="A215" s="401"/>
      <c r="B215" s="402"/>
      <c r="C215" s="403"/>
      <c r="D215" s="402"/>
      <c r="E215" s="403"/>
      <c r="F215" s="403"/>
      <c r="G215" s="404"/>
      <c r="H215" s="405"/>
      <c r="I215" s="406"/>
      <c r="J215" s="407"/>
      <c r="K215" s="580"/>
      <c r="L215" s="408"/>
      <c r="M215" s="408"/>
      <c r="N215" s="408"/>
      <c r="O215" s="581"/>
      <c r="P215" s="409"/>
      <c r="Q215" s="574"/>
      <c r="R215" s="574"/>
    </row>
    <row r="216" spans="1:18" s="37" customFormat="1" ht="13.5" thickBot="1">
      <c r="A216" s="337"/>
      <c r="B216" s="338"/>
      <c r="C216" s="339"/>
      <c r="D216" s="339"/>
      <c r="E216" s="340"/>
      <c r="F216" s="340"/>
      <c r="G216" s="341"/>
      <c r="H216" s="410"/>
      <c r="I216" s="187" t="s">
        <v>342</v>
      </c>
      <c r="J216" s="289">
        <f aca="true" t="shared" si="7" ref="J216:P216">SUM(J135:J215)</f>
        <v>0</v>
      </c>
      <c r="K216" s="290">
        <f t="shared" si="7"/>
        <v>0</v>
      </c>
      <c r="L216" s="290">
        <f t="shared" si="7"/>
        <v>0</v>
      </c>
      <c r="M216" s="290">
        <f t="shared" si="7"/>
        <v>0</v>
      </c>
      <c r="N216" s="290">
        <f t="shared" si="7"/>
        <v>0</v>
      </c>
      <c r="O216" s="290">
        <f t="shared" si="7"/>
        <v>0</v>
      </c>
      <c r="P216" s="290">
        <f t="shared" si="7"/>
        <v>0</v>
      </c>
      <c r="Q216" s="576"/>
      <c r="R216" s="576"/>
    </row>
    <row r="217" spans="1:18" s="37" customFormat="1" ht="13.5" thickBot="1">
      <c r="A217" s="342"/>
      <c r="B217" s="343"/>
      <c r="C217" s="344"/>
      <c r="D217" s="344"/>
      <c r="E217" s="345"/>
      <c r="F217" s="345"/>
      <c r="G217" s="346"/>
      <c r="H217" s="338"/>
      <c r="I217" s="347"/>
      <c r="J217" s="348"/>
      <c r="K217" s="349"/>
      <c r="L217" s="349"/>
      <c r="M217" s="349"/>
      <c r="N217" s="350"/>
      <c r="O217" s="290" t="s">
        <v>12</v>
      </c>
      <c r="P217" s="291">
        <f>SUM(K216:N216)</f>
        <v>0</v>
      </c>
      <c r="Q217" s="576"/>
      <c r="R217" s="576"/>
    </row>
    <row r="218" spans="1:18" s="37" customFormat="1" ht="13.5" thickBot="1">
      <c r="A218" s="351"/>
      <c r="B218" s="352"/>
      <c r="C218" s="353"/>
      <c r="D218" s="353"/>
      <c r="E218" s="354"/>
      <c r="F218" s="354"/>
      <c r="G218" s="355"/>
      <c r="H218" s="352"/>
      <c r="I218" s="356"/>
      <c r="J218" s="357"/>
      <c r="K218" s="358"/>
      <c r="L218" s="358"/>
      <c r="M218" s="358"/>
      <c r="N218" s="359"/>
      <c r="O218" s="290" t="s">
        <v>38</v>
      </c>
      <c r="P218" s="291">
        <f>SUM(O216:P216)</f>
        <v>0</v>
      </c>
      <c r="Q218" s="576"/>
      <c r="R218" s="576"/>
    </row>
    <row r="219" spans="1:18" s="37" customFormat="1" ht="21" thickBot="1">
      <c r="A219" s="48" t="s">
        <v>343</v>
      </c>
      <c r="B219" s="185"/>
      <c r="C219" s="185"/>
      <c r="D219" s="319"/>
      <c r="E219" s="319"/>
      <c r="F219" s="320"/>
      <c r="G219" s="321"/>
      <c r="H219" s="322"/>
      <c r="I219" s="323"/>
      <c r="J219" s="324"/>
      <c r="K219" s="324"/>
      <c r="L219" s="324"/>
      <c r="M219" s="324"/>
      <c r="N219" s="324"/>
      <c r="O219" s="324"/>
      <c r="P219" s="186"/>
      <c r="Q219" s="569"/>
      <c r="R219" s="569"/>
    </row>
    <row r="220" spans="1:18" s="37" customFormat="1" ht="12.75">
      <c r="A220" s="326"/>
      <c r="B220" s="292"/>
      <c r="C220" s="292"/>
      <c r="D220" s="292"/>
      <c r="E220" s="292"/>
      <c r="F220" s="318"/>
      <c r="G220" s="293"/>
      <c r="H220" s="307"/>
      <c r="I220" s="304"/>
      <c r="J220" s="294"/>
      <c r="K220" s="591"/>
      <c r="L220" s="592"/>
      <c r="M220" s="592"/>
      <c r="N220" s="592"/>
      <c r="O220" s="593"/>
      <c r="P220" s="594"/>
      <c r="Q220" s="592"/>
      <c r="R220" s="592"/>
    </row>
    <row r="221" spans="1:18" s="37" customFormat="1" ht="12.75">
      <c r="A221" s="326"/>
      <c r="B221" s="292"/>
      <c r="C221" s="309"/>
      <c r="D221" s="296"/>
      <c r="E221" s="309"/>
      <c r="F221" s="309"/>
      <c r="G221" s="297"/>
      <c r="H221" s="307"/>
      <c r="I221" s="304"/>
      <c r="J221" s="294"/>
      <c r="K221" s="591"/>
      <c r="L221" s="592"/>
      <c r="M221" s="592"/>
      <c r="N221" s="592"/>
      <c r="O221" s="595"/>
      <c r="P221" s="594"/>
      <c r="Q221" s="592"/>
      <c r="R221" s="592"/>
    </row>
    <row r="222" spans="1:18" s="37" customFormat="1" ht="12.75">
      <c r="A222" s="326"/>
      <c r="B222" s="292"/>
      <c r="C222" s="309"/>
      <c r="D222" s="296"/>
      <c r="E222" s="309"/>
      <c r="F222" s="309"/>
      <c r="G222" s="297"/>
      <c r="H222" s="307"/>
      <c r="I222" s="304"/>
      <c r="J222" s="294"/>
      <c r="K222" s="591"/>
      <c r="L222" s="592"/>
      <c r="M222" s="592"/>
      <c r="N222" s="592"/>
      <c r="O222" s="595"/>
      <c r="P222" s="594"/>
      <c r="Q222" s="592"/>
      <c r="R222" s="592"/>
    </row>
    <row r="223" spans="1:18" s="37" customFormat="1" ht="12.75">
      <c r="A223" s="326"/>
      <c r="B223" s="292"/>
      <c r="C223" s="309"/>
      <c r="D223" s="296"/>
      <c r="E223" s="309"/>
      <c r="F223" s="309"/>
      <c r="G223" s="297"/>
      <c r="H223" s="307"/>
      <c r="I223" s="304"/>
      <c r="J223" s="294"/>
      <c r="K223" s="591"/>
      <c r="L223" s="592"/>
      <c r="M223" s="592"/>
      <c r="N223" s="592"/>
      <c r="O223" s="595"/>
      <c r="P223" s="594"/>
      <c r="Q223" s="592"/>
      <c r="R223" s="592"/>
    </row>
    <row r="224" spans="1:18" s="37" customFormat="1" ht="12.75">
      <c r="A224" s="326"/>
      <c r="B224" s="292"/>
      <c r="C224" s="309"/>
      <c r="D224" s="296"/>
      <c r="E224" s="309"/>
      <c r="F224" s="309"/>
      <c r="G224" s="297"/>
      <c r="H224" s="307"/>
      <c r="I224" s="304"/>
      <c r="J224" s="294"/>
      <c r="K224" s="591"/>
      <c r="L224" s="592"/>
      <c r="M224" s="592"/>
      <c r="N224" s="592"/>
      <c r="O224" s="595"/>
      <c r="P224" s="594"/>
      <c r="Q224" s="592"/>
      <c r="R224" s="592"/>
    </row>
    <row r="225" spans="1:18" s="37" customFormat="1" ht="12.75">
      <c r="A225" s="326"/>
      <c r="B225" s="292"/>
      <c r="C225" s="309"/>
      <c r="D225" s="296"/>
      <c r="E225" s="309"/>
      <c r="F225" s="309"/>
      <c r="G225" s="297"/>
      <c r="H225" s="307"/>
      <c r="I225" s="304"/>
      <c r="J225" s="294"/>
      <c r="K225" s="591"/>
      <c r="L225" s="592"/>
      <c r="M225" s="592"/>
      <c r="N225" s="592"/>
      <c r="O225" s="595"/>
      <c r="P225" s="594"/>
      <c r="Q225" s="592"/>
      <c r="R225" s="592"/>
    </row>
    <row r="226" spans="1:18" s="37" customFormat="1" ht="12.75">
      <c r="A226" s="326"/>
      <c r="B226" s="292"/>
      <c r="C226" s="309"/>
      <c r="D226" s="296"/>
      <c r="E226" s="296"/>
      <c r="F226" s="296"/>
      <c r="G226" s="297"/>
      <c r="H226" s="307"/>
      <c r="I226" s="304"/>
      <c r="J226" s="294"/>
      <c r="K226" s="591"/>
      <c r="L226" s="592"/>
      <c r="M226" s="592"/>
      <c r="N226" s="592"/>
      <c r="O226" s="595"/>
      <c r="P226" s="594"/>
      <c r="Q226" s="592"/>
      <c r="R226" s="592"/>
    </row>
    <row r="227" spans="1:18" s="37" customFormat="1" ht="12.75">
      <c r="A227" s="326"/>
      <c r="B227" s="292"/>
      <c r="C227" s="309"/>
      <c r="D227" s="296"/>
      <c r="E227" s="309"/>
      <c r="F227" s="309"/>
      <c r="G227" s="297"/>
      <c r="H227" s="307"/>
      <c r="I227" s="304"/>
      <c r="J227" s="294"/>
      <c r="K227" s="591"/>
      <c r="L227" s="592"/>
      <c r="M227" s="592"/>
      <c r="N227" s="592"/>
      <c r="O227" s="595"/>
      <c r="P227" s="594"/>
      <c r="Q227" s="592"/>
      <c r="R227" s="592"/>
    </row>
    <row r="228" spans="1:18" s="37" customFormat="1" ht="12.75">
      <c r="A228" s="326"/>
      <c r="B228" s="292"/>
      <c r="C228" s="309"/>
      <c r="D228" s="296"/>
      <c r="E228" s="309"/>
      <c r="F228" s="309"/>
      <c r="G228" s="297"/>
      <c r="H228" s="307"/>
      <c r="I228" s="304"/>
      <c r="J228" s="294"/>
      <c r="K228" s="591"/>
      <c r="L228" s="592"/>
      <c r="M228" s="592"/>
      <c r="N228" s="592"/>
      <c r="O228" s="595"/>
      <c r="P228" s="596"/>
      <c r="Q228" s="595"/>
      <c r="R228" s="595"/>
    </row>
    <row r="229" spans="1:18" s="37" customFormat="1" ht="12.75">
      <c r="A229" s="326"/>
      <c r="B229" s="292"/>
      <c r="C229" s="309"/>
      <c r="D229" s="296"/>
      <c r="E229" s="309"/>
      <c r="F229" s="309"/>
      <c r="G229" s="297"/>
      <c r="H229" s="307"/>
      <c r="I229" s="304"/>
      <c r="J229" s="294"/>
      <c r="K229" s="591"/>
      <c r="L229" s="592"/>
      <c r="M229" s="592"/>
      <c r="N229" s="592"/>
      <c r="O229" s="595"/>
      <c r="P229" s="596"/>
      <c r="Q229" s="595"/>
      <c r="R229" s="595"/>
    </row>
    <row r="230" spans="1:18" s="37" customFormat="1" ht="12.75">
      <c r="A230" s="326"/>
      <c r="B230" s="292"/>
      <c r="C230" s="309"/>
      <c r="D230" s="296"/>
      <c r="E230" s="309"/>
      <c r="F230" s="309"/>
      <c r="G230" s="297"/>
      <c r="H230" s="307"/>
      <c r="I230" s="304"/>
      <c r="J230" s="294"/>
      <c r="K230" s="591"/>
      <c r="L230" s="592"/>
      <c r="M230" s="592"/>
      <c r="N230" s="592"/>
      <c r="O230" s="595"/>
      <c r="P230" s="596"/>
      <c r="Q230" s="595"/>
      <c r="R230" s="595"/>
    </row>
    <row r="231" spans="1:18" s="37" customFormat="1" ht="12.75">
      <c r="A231" s="326"/>
      <c r="B231" s="292"/>
      <c r="C231" s="309"/>
      <c r="D231" s="296"/>
      <c r="E231" s="309"/>
      <c r="F231" s="309"/>
      <c r="G231" s="297"/>
      <c r="H231" s="307"/>
      <c r="I231" s="304"/>
      <c r="J231" s="294"/>
      <c r="K231" s="591"/>
      <c r="L231" s="592"/>
      <c r="M231" s="592"/>
      <c r="N231" s="592"/>
      <c r="O231" s="595"/>
      <c r="P231" s="596"/>
      <c r="Q231" s="595"/>
      <c r="R231" s="595"/>
    </row>
    <row r="232" spans="1:18" s="37" customFormat="1" ht="12.75">
      <c r="A232" s="326"/>
      <c r="B232" s="292"/>
      <c r="C232" s="309"/>
      <c r="D232" s="296"/>
      <c r="E232" s="309"/>
      <c r="F232" s="309"/>
      <c r="G232" s="297"/>
      <c r="H232" s="307"/>
      <c r="I232" s="304"/>
      <c r="J232" s="294"/>
      <c r="K232" s="591"/>
      <c r="L232" s="592"/>
      <c r="M232" s="592"/>
      <c r="N232" s="592"/>
      <c r="O232" s="595"/>
      <c r="P232" s="596"/>
      <c r="Q232" s="595"/>
      <c r="R232" s="595"/>
    </row>
    <row r="233" spans="1:18" s="37" customFormat="1" ht="12.75">
      <c r="A233" s="326"/>
      <c r="B233" s="292"/>
      <c r="C233" s="309"/>
      <c r="D233" s="296"/>
      <c r="E233" s="309"/>
      <c r="F233" s="309"/>
      <c r="G233" s="297"/>
      <c r="H233" s="307"/>
      <c r="I233" s="304"/>
      <c r="J233" s="294"/>
      <c r="K233" s="591"/>
      <c r="L233" s="592"/>
      <c r="M233" s="592"/>
      <c r="N233" s="592"/>
      <c r="O233" s="595"/>
      <c r="P233" s="596"/>
      <c r="Q233" s="595"/>
      <c r="R233" s="595"/>
    </row>
    <row r="234" spans="1:18" s="37" customFormat="1" ht="12.75">
      <c r="A234" s="326"/>
      <c r="B234" s="292"/>
      <c r="C234" s="309"/>
      <c r="D234" s="296"/>
      <c r="E234" s="296"/>
      <c r="F234" s="309"/>
      <c r="G234" s="297"/>
      <c r="H234" s="307"/>
      <c r="I234" s="304"/>
      <c r="J234" s="294"/>
      <c r="K234" s="591"/>
      <c r="L234" s="592"/>
      <c r="M234" s="592"/>
      <c r="N234" s="592"/>
      <c r="O234" s="595"/>
      <c r="P234" s="596"/>
      <c r="Q234" s="595"/>
      <c r="R234" s="595"/>
    </row>
    <row r="235" spans="1:18" s="37" customFormat="1" ht="12.75">
      <c r="A235" s="326"/>
      <c r="B235" s="292"/>
      <c r="C235" s="309"/>
      <c r="D235" s="296"/>
      <c r="E235" s="296"/>
      <c r="F235" s="296"/>
      <c r="G235" s="297"/>
      <c r="H235" s="307"/>
      <c r="I235" s="304"/>
      <c r="J235" s="294"/>
      <c r="K235" s="591"/>
      <c r="L235" s="592"/>
      <c r="M235" s="592"/>
      <c r="N235" s="592"/>
      <c r="O235" s="595"/>
      <c r="P235" s="596"/>
      <c r="Q235" s="595"/>
      <c r="R235" s="595"/>
    </row>
    <row r="236" spans="1:18" s="37" customFormat="1" ht="12.75">
      <c r="A236" s="326"/>
      <c r="B236" s="292"/>
      <c r="C236" s="309"/>
      <c r="D236" s="296"/>
      <c r="E236" s="309"/>
      <c r="F236" s="296"/>
      <c r="G236" s="297"/>
      <c r="H236" s="307"/>
      <c r="I236" s="304"/>
      <c r="J236" s="294"/>
      <c r="K236" s="597"/>
      <c r="L236" s="592"/>
      <c r="M236" s="592"/>
      <c r="N236" s="592"/>
      <c r="O236" s="595"/>
      <c r="P236" s="596"/>
      <c r="Q236" s="595"/>
      <c r="R236" s="595"/>
    </row>
    <row r="237" spans="1:18" s="37" customFormat="1" ht="12.75">
      <c r="A237" s="326"/>
      <c r="B237" s="292"/>
      <c r="C237" s="309"/>
      <c r="D237" s="296"/>
      <c r="E237" s="296"/>
      <c r="F237" s="296"/>
      <c r="G237" s="297"/>
      <c r="H237" s="307"/>
      <c r="I237" s="304"/>
      <c r="J237" s="294"/>
      <c r="K237" s="597"/>
      <c r="L237" s="592"/>
      <c r="M237" s="592"/>
      <c r="N237" s="592"/>
      <c r="O237" s="595"/>
      <c r="P237" s="596"/>
      <c r="Q237" s="595"/>
      <c r="R237" s="595"/>
    </row>
    <row r="238" spans="1:18" s="37" customFormat="1" ht="12.75">
      <c r="A238" s="326"/>
      <c r="B238" s="292"/>
      <c r="C238" s="309"/>
      <c r="D238" s="296"/>
      <c r="E238" s="296"/>
      <c r="F238" s="296"/>
      <c r="G238" s="297"/>
      <c r="H238" s="307"/>
      <c r="I238" s="304"/>
      <c r="J238" s="294"/>
      <c r="K238" s="597"/>
      <c r="L238" s="592"/>
      <c r="M238" s="592"/>
      <c r="N238" s="592"/>
      <c r="O238" s="595"/>
      <c r="P238" s="596"/>
      <c r="Q238" s="595"/>
      <c r="R238" s="595"/>
    </row>
    <row r="239" spans="1:18" s="37" customFormat="1" ht="12.75">
      <c r="A239" s="326"/>
      <c r="B239" s="292"/>
      <c r="C239" s="309"/>
      <c r="D239" s="296"/>
      <c r="E239" s="309"/>
      <c r="F239" s="309"/>
      <c r="G239" s="297"/>
      <c r="H239" s="307"/>
      <c r="I239" s="304"/>
      <c r="J239" s="294"/>
      <c r="K239" s="597"/>
      <c r="L239" s="592"/>
      <c r="M239" s="592"/>
      <c r="N239" s="592"/>
      <c r="O239" s="595"/>
      <c r="P239" s="596"/>
      <c r="Q239" s="595"/>
      <c r="R239" s="595"/>
    </row>
    <row r="240" spans="1:18" s="37" customFormat="1" ht="12.75">
      <c r="A240" s="326"/>
      <c r="B240" s="292"/>
      <c r="C240" s="309"/>
      <c r="D240" s="296"/>
      <c r="E240" s="309"/>
      <c r="F240" s="309"/>
      <c r="G240" s="297"/>
      <c r="H240" s="307"/>
      <c r="I240" s="304"/>
      <c r="J240" s="294"/>
      <c r="K240" s="597"/>
      <c r="L240" s="592"/>
      <c r="M240" s="592"/>
      <c r="N240" s="592"/>
      <c r="O240" s="595"/>
      <c r="P240" s="596"/>
      <c r="Q240" s="595"/>
      <c r="R240" s="595"/>
    </row>
    <row r="241" spans="1:18" s="37" customFormat="1" ht="12.75">
      <c r="A241" s="326"/>
      <c r="B241" s="292"/>
      <c r="C241" s="309"/>
      <c r="D241" s="296"/>
      <c r="E241" s="296"/>
      <c r="F241" s="309"/>
      <c r="G241" s="297"/>
      <c r="H241" s="307"/>
      <c r="I241" s="304"/>
      <c r="J241" s="294"/>
      <c r="K241" s="597"/>
      <c r="L241" s="592"/>
      <c r="M241" s="592"/>
      <c r="N241" s="592"/>
      <c r="O241" s="595"/>
      <c r="P241" s="596"/>
      <c r="Q241" s="595"/>
      <c r="R241" s="595"/>
    </row>
    <row r="242" spans="1:18" s="37" customFormat="1" ht="12.75">
      <c r="A242" s="326"/>
      <c r="B242" s="292"/>
      <c r="C242" s="309"/>
      <c r="D242" s="296"/>
      <c r="E242" s="309"/>
      <c r="F242" s="309"/>
      <c r="G242" s="297"/>
      <c r="H242" s="307"/>
      <c r="I242" s="304"/>
      <c r="J242" s="294"/>
      <c r="K242" s="597"/>
      <c r="L242" s="592"/>
      <c r="M242" s="592"/>
      <c r="N242" s="592"/>
      <c r="O242" s="595"/>
      <c r="P242" s="596"/>
      <c r="Q242" s="595"/>
      <c r="R242" s="595"/>
    </row>
    <row r="243" spans="1:18" s="37" customFormat="1" ht="12.75">
      <c r="A243" s="326"/>
      <c r="B243" s="292"/>
      <c r="C243" s="309"/>
      <c r="D243" s="296"/>
      <c r="E243" s="296"/>
      <c r="F243" s="296"/>
      <c r="G243" s="297"/>
      <c r="H243" s="307"/>
      <c r="I243" s="304"/>
      <c r="J243" s="294"/>
      <c r="K243" s="597"/>
      <c r="L243" s="592"/>
      <c r="M243" s="592"/>
      <c r="N243" s="592"/>
      <c r="O243" s="595"/>
      <c r="P243" s="596"/>
      <c r="Q243" s="595"/>
      <c r="R243" s="595"/>
    </row>
    <row r="244" spans="1:18" s="37" customFormat="1" ht="12.75">
      <c r="A244" s="326"/>
      <c r="B244" s="292"/>
      <c r="C244" s="309"/>
      <c r="D244" s="296"/>
      <c r="E244" s="309"/>
      <c r="F244" s="309"/>
      <c r="G244" s="297"/>
      <c r="H244" s="307"/>
      <c r="I244" s="304"/>
      <c r="J244" s="294"/>
      <c r="K244" s="597"/>
      <c r="L244" s="592"/>
      <c r="M244" s="592"/>
      <c r="N244" s="592"/>
      <c r="O244" s="595"/>
      <c r="P244" s="596"/>
      <c r="Q244" s="595"/>
      <c r="R244" s="595"/>
    </row>
    <row r="245" spans="1:18" s="37" customFormat="1" ht="12.75">
      <c r="A245" s="326"/>
      <c r="B245" s="292"/>
      <c r="C245" s="309"/>
      <c r="D245" s="296"/>
      <c r="E245" s="309"/>
      <c r="F245" s="309"/>
      <c r="G245" s="297"/>
      <c r="H245" s="300"/>
      <c r="I245" s="304"/>
      <c r="J245" s="294"/>
      <c r="K245" s="597"/>
      <c r="L245" s="592"/>
      <c r="M245" s="592"/>
      <c r="N245" s="592"/>
      <c r="O245" s="595"/>
      <c r="P245" s="596"/>
      <c r="Q245" s="595"/>
      <c r="R245" s="595"/>
    </row>
    <row r="246" spans="1:18" s="37" customFormat="1" ht="12.75">
      <c r="A246" s="326"/>
      <c r="B246" s="292"/>
      <c r="C246" s="309"/>
      <c r="D246" s="296"/>
      <c r="E246" s="309"/>
      <c r="F246" s="309"/>
      <c r="G246" s="297"/>
      <c r="H246" s="300"/>
      <c r="I246" s="304"/>
      <c r="J246" s="294"/>
      <c r="K246" s="597"/>
      <c r="L246" s="592"/>
      <c r="M246" s="592"/>
      <c r="N246" s="592"/>
      <c r="O246" s="595"/>
      <c r="P246" s="596"/>
      <c r="Q246" s="595"/>
      <c r="R246" s="595"/>
    </row>
    <row r="247" spans="1:18" s="37" customFormat="1" ht="12.75">
      <c r="A247" s="326"/>
      <c r="B247" s="292"/>
      <c r="C247" s="309"/>
      <c r="D247" s="296"/>
      <c r="E247" s="309"/>
      <c r="F247" s="309"/>
      <c r="G247" s="297"/>
      <c r="H247" s="300"/>
      <c r="I247" s="304"/>
      <c r="J247" s="294"/>
      <c r="K247" s="597"/>
      <c r="L247" s="592"/>
      <c r="M247" s="592"/>
      <c r="N247" s="592"/>
      <c r="O247" s="595"/>
      <c r="P247" s="596"/>
      <c r="Q247" s="595"/>
      <c r="R247" s="595"/>
    </row>
    <row r="248" spans="1:18" s="37" customFormat="1" ht="12.75">
      <c r="A248" s="326"/>
      <c r="B248" s="292"/>
      <c r="C248" s="309"/>
      <c r="D248" s="296"/>
      <c r="E248" s="309"/>
      <c r="F248" s="309"/>
      <c r="G248" s="297"/>
      <c r="H248" s="300"/>
      <c r="I248" s="304"/>
      <c r="J248" s="294"/>
      <c r="K248" s="597"/>
      <c r="L248" s="592"/>
      <c r="M248" s="592"/>
      <c r="N248" s="592"/>
      <c r="O248" s="595"/>
      <c r="P248" s="596"/>
      <c r="Q248" s="595"/>
      <c r="R248" s="595"/>
    </row>
    <row r="249" spans="1:18" s="37" customFormat="1" ht="12.75">
      <c r="A249" s="326"/>
      <c r="B249" s="292"/>
      <c r="C249" s="309"/>
      <c r="D249" s="296"/>
      <c r="E249" s="309"/>
      <c r="F249" s="309"/>
      <c r="G249" s="297"/>
      <c r="H249" s="300"/>
      <c r="I249" s="304"/>
      <c r="J249" s="294"/>
      <c r="K249" s="597"/>
      <c r="L249" s="592"/>
      <c r="M249" s="592"/>
      <c r="N249" s="592"/>
      <c r="O249" s="595"/>
      <c r="P249" s="596"/>
      <c r="Q249" s="595"/>
      <c r="R249" s="595"/>
    </row>
    <row r="250" spans="1:18" s="37" customFormat="1" ht="12.75">
      <c r="A250" s="326"/>
      <c r="B250" s="292"/>
      <c r="C250" s="309"/>
      <c r="D250" s="296"/>
      <c r="E250" s="309"/>
      <c r="F250" s="309"/>
      <c r="G250" s="297"/>
      <c r="H250" s="300"/>
      <c r="I250" s="304"/>
      <c r="J250" s="294"/>
      <c r="K250" s="597"/>
      <c r="L250" s="592"/>
      <c r="M250" s="592"/>
      <c r="N250" s="592"/>
      <c r="O250" s="595"/>
      <c r="P250" s="596"/>
      <c r="Q250" s="595"/>
      <c r="R250" s="595"/>
    </row>
    <row r="251" spans="1:18" s="37" customFormat="1" ht="12.75">
      <c r="A251" s="326"/>
      <c r="B251" s="292"/>
      <c r="C251" s="309"/>
      <c r="D251" s="296"/>
      <c r="E251" s="309"/>
      <c r="F251" s="309"/>
      <c r="G251" s="297"/>
      <c r="H251" s="300"/>
      <c r="I251" s="304"/>
      <c r="J251" s="294"/>
      <c r="K251" s="597"/>
      <c r="L251" s="592"/>
      <c r="M251" s="592"/>
      <c r="N251" s="592"/>
      <c r="O251" s="595"/>
      <c r="P251" s="596"/>
      <c r="Q251" s="595"/>
      <c r="R251" s="595"/>
    </row>
    <row r="252" spans="1:18" s="37" customFormat="1" ht="12.75">
      <c r="A252" s="326"/>
      <c r="B252" s="292"/>
      <c r="C252" s="309"/>
      <c r="D252" s="296"/>
      <c r="E252" s="309"/>
      <c r="F252" s="309"/>
      <c r="G252" s="297"/>
      <c r="H252" s="300"/>
      <c r="I252" s="304"/>
      <c r="J252" s="294"/>
      <c r="K252" s="597"/>
      <c r="L252" s="592"/>
      <c r="M252" s="592"/>
      <c r="N252" s="592"/>
      <c r="O252" s="595"/>
      <c r="P252" s="596"/>
      <c r="Q252" s="595"/>
      <c r="R252" s="595"/>
    </row>
    <row r="253" spans="1:18" s="37" customFormat="1" ht="12.75">
      <c r="A253" s="326"/>
      <c r="B253" s="292"/>
      <c r="C253" s="309"/>
      <c r="D253" s="296"/>
      <c r="E253" s="309"/>
      <c r="F253" s="309"/>
      <c r="G253" s="297"/>
      <c r="H253" s="300"/>
      <c r="I253" s="304"/>
      <c r="J253" s="294"/>
      <c r="K253" s="597"/>
      <c r="L253" s="592"/>
      <c r="M253" s="592"/>
      <c r="N253" s="592"/>
      <c r="O253" s="595"/>
      <c r="P253" s="596"/>
      <c r="Q253" s="595"/>
      <c r="R253" s="595"/>
    </row>
    <row r="254" spans="1:18" s="37" customFormat="1" ht="12.75">
      <c r="A254" s="326"/>
      <c r="B254" s="292"/>
      <c r="C254" s="309"/>
      <c r="D254" s="296"/>
      <c r="E254" s="309"/>
      <c r="F254" s="309"/>
      <c r="G254" s="297"/>
      <c r="H254" s="300"/>
      <c r="I254" s="304"/>
      <c r="J254" s="294"/>
      <c r="K254" s="597"/>
      <c r="L254" s="592"/>
      <c r="M254" s="592"/>
      <c r="N254" s="592"/>
      <c r="O254" s="595"/>
      <c r="P254" s="596"/>
      <c r="Q254" s="595"/>
      <c r="R254" s="595"/>
    </row>
    <row r="255" spans="1:18" s="37" customFormat="1" ht="12.75">
      <c r="A255" s="326"/>
      <c r="B255" s="292"/>
      <c r="C255" s="309"/>
      <c r="D255" s="296"/>
      <c r="E255" s="309"/>
      <c r="F255" s="309"/>
      <c r="G255" s="297"/>
      <c r="H255" s="300"/>
      <c r="I255" s="304"/>
      <c r="J255" s="294"/>
      <c r="K255" s="597"/>
      <c r="L255" s="592"/>
      <c r="M255" s="592"/>
      <c r="N255" s="592"/>
      <c r="O255" s="595"/>
      <c r="P255" s="596"/>
      <c r="Q255" s="595"/>
      <c r="R255" s="595"/>
    </row>
    <row r="256" spans="1:18" s="37" customFormat="1" ht="12.75">
      <c r="A256" s="326"/>
      <c r="B256" s="292"/>
      <c r="C256" s="309"/>
      <c r="D256" s="296"/>
      <c r="E256" s="309"/>
      <c r="F256" s="309"/>
      <c r="G256" s="297"/>
      <c r="H256" s="300"/>
      <c r="I256" s="304"/>
      <c r="J256" s="294"/>
      <c r="K256" s="597"/>
      <c r="L256" s="592"/>
      <c r="M256" s="592"/>
      <c r="N256" s="592"/>
      <c r="O256" s="595"/>
      <c r="P256" s="596"/>
      <c r="Q256" s="595"/>
      <c r="R256" s="595"/>
    </row>
    <row r="257" spans="1:18" s="37" customFormat="1" ht="12.75">
      <c r="A257" s="326"/>
      <c r="B257" s="292"/>
      <c r="C257" s="309"/>
      <c r="D257" s="296"/>
      <c r="E257" s="309"/>
      <c r="F257" s="309"/>
      <c r="G257" s="297"/>
      <c r="H257" s="300"/>
      <c r="I257" s="304"/>
      <c r="J257" s="294"/>
      <c r="K257" s="597"/>
      <c r="L257" s="592"/>
      <c r="M257" s="592"/>
      <c r="N257" s="592"/>
      <c r="O257" s="595"/>
      <c r="P257" s="596"/>
      <c r="Q257" s="595"/>
      <c r="R257" s="595"/>
    </row>
    <row r="258" spans="1:18" s="37" customFormat="1" ht="12.75">
      <c r="A258" s="326"/>
      <c r="B258" s="292"/>
      <c r="C258" s="309"/>
      <c r="D258" s="296"/>
      <c r="E258" s="309"/>
      <c r="F258" s="309"/>
      <c r="G258" s="297"/>
      <c r="H258" s="300"/>
      <c r="I258" s="304"/>
      <c r="J258" s="294"/>
      <c r="K258" s="597"/>
      <c r="L258" s="592"/>
      <c r="M258" s="592"/>
      <c r="N258" s="592"/>
      <c r="O258" s="595"/>
      <c r="P258" s="596"/>
      <c r="Q258" s="595"/>
      <c r="R258" s="595"/>
    </row>
    <row r="259" spans="1:18" s="37" customFormat="1" ht="12.75">
      <c r="A259" s="326"/>
      <c r="B259" s="292"/>
      <c r="C259" s="309"/>
      <c r="D259" s="296"/>
      <c r="E259" s="309"/>
      <c r="F259" s="309"/>
      <c r="G259" s="297"/>
      <c r="H259" s="300"/>
      <c r="I259" s="304"/>
      <c r="J259" s="294"/>
      <c r="K259" s="597"/>
      <c r="L259" s="592"/>
      <c r="M259" s="592"/>
      <c r="N259" s="592"/>
      <c r="O259" s="595"/>
      <c r="P259" s="596"/>
      <c r="Q259" s="595"/>
      <c r="R259" s="595"/>
    </row>
    <row r="260" spans="1:18" s="37" customFormat="1" ht="12.75">
      <c r="A260" s="326"/>
      <c r="B260" s="292"/>
      <c r="C260" s="309"/>
      <c r="D260" s="296"/>
      <c r="E260" s="309"/>
      <c r="F260" s="309"/>
      <c r="G260" s="297"/>
      <c r="H260" s="300"/>
      <c r="I260" s="304"/>
      <c r="J260" s="294"/>
      <c r="K260" s="597"/>
      <c r="L260" s="592"/>
      <c r="M260" s="592"/>
      <c r="N260" s="592"/>
      <c r="O260" s="595"/>
      <c r="P260" s="596"/>
      <c r="Q260" s="595"/>
      <c r="R260" s="595"/>
    </row>
    <row r="261" spans="1:18" s="37" customFormat="1" ht="12.75">
      <c r="A261" s="326"/>
      <c r="B261" s="292"/>
      <c r="C261" s="309"/>
      <c r="D261" s="296"/>
      <c r="E261" s="309"/>
      <c r="F261" s="309"/>
      <c r="G261" s="297"/>
      <c r="H261" s="300"/>
      <c r="I261" s="304"/>
      <c r="J261" s="294"/>
      <c r="K261" s="597"/>
      <c r="L261" s="592"/>
      <c r="M261" s="592"/>
      <c r="N261" s="592"/>
      <c r="O261" s="595"/>
      <c r="P261" s="596"/>
      <c r="Q261" s="595"/>
      <c r="R261" s="595"/>
    </row>
    <row r="262" spans="1:18" s="37" customFormat="1" ht="12.75">
      <c r="A262" s="326"/>
      <c r="B262" s="292"/>
      <c r="C262" s="309"/>
      <c r="D262" s="296"/>
      <c r="E262" s="309"/>
      <c r="F262" s="309"/>
      <c r="G262" s="297"/>
      <c r="H262" s="300"/>
      <c r="I262" s="304"/>
      <c r="J262" s="294"/>
      <c r="K262" s="597"/>
      <c r="L262" s="592"/>
      <c r="M262" s="592"/>
      <c r="N262" s="592"/>
      <c r="O262" s="595"/>
      <c r="P262" s="596"/>
      <c r="Q262" s="595"/>
      <c r="R262" s="595"/>
    </row>
    <row r="263" spans="1:18" s="37" customFormat="1" ht="12.75">
      <c r="A263" s="326"/>
      <c r="B263" s="292"/>
      <c r="C263" s="309"/>
      <c r="D263" s="296"/>
      <c r="E263" s="309"/>
      <c r="F263" s="309"/>
      <c r="G263" s="297"/>
      <c r="H263" s="300"/>
      <c r="I263" s="304"/>
      <c r="J263" s="294"/>
      <c r="K263" s="597"/>
      <c r="L263" s="592"/>
      <c r="M263" s="592"/>
      <c r="N263" s="592"/>
      <c r="O263" s="595"/>
      <c r="P263" s="596"/>
      <c r="Q263" s="595"/>
      <c r="R263" s="595"/>
    </row>
    <row r="264" spans="1:18" s="37" customFormat="1" ht="12.75">
      <c r="A264" s="326"/>
      <c r="B264" s="292"/>
      <c r="C264" s="309"/>
      <c r="D264" s="296"/>
      <c r="E264" s="309"/>
      <c r="F264" s="309"/>
      <c r="G264" s="297"/>
      <c r="H264" s="300"/>
      <c r="I264" s="304"/>
      <c r="J264" s="294"/>
      <c r="K264" s="597"/>
      <c r="L264" s="592"/>
      <c r="M264" s="592"/>
      <c r="N264" s="592"/>
      <c r="O264" s="595"/>
      <c r="P264" s="596"/>
      <c r="Q264" s="595"/>
      <c r="R264" s="595"/>
    </row>
    <row r="265" spans="1:18" s="37" customFormat="1" ht="12.75">
      <c r="A265" s="326"/>
      <c r="B265" s="292"/>
      <c r="C265" s="309"/>
      <c r="D265" s="296"/>
      <c r="E265" s="309"/>
      <c r="F265" s="309"/>
      <c r="G265" s="297"/>
      <c r="H265" s="300"/>
      <c r="I265" s="304"/>
      <c r="J265" s="294"/>
      <c r="K265" s="597"/>
      <c r="L265" s="592"/>
      <c r="M265" s="592"/>
      <c r="N265" s="592"/>
      <c r="O265" s="595"/>
      <c r="P265" s="596"/>
      <c r="Q265" s="595"/>
      <c r="R265" s="595"/>
    </row>
    <row r="266" spans="1:18" s="37" customFormat="1" ht="12.75">
      <c r="A266" s="326"/>
      <c r="B266" s="292"/>
      <c r="C266" s="309"/>
      <c r="D266" s="296"/>
      <c r="E266" s="309"/>
      <c r="F266" s="309"/>
      <c r="G266" s="297"/>
      <c r="H266" s="570"/>
      <c r="I266" s="304"/>
      <c r="J266" s="294"/>
      <c r="K266" s="597"/>
      <c r="L266" s="592"/>
      <c r="M266" s="592"/>
      <c r="N266" s="592"/>
      <c r="O266" s="595"/>
      <c r="P266" s="596"/>
      <c r="Q266" s="595"/>
      <c r="R266" s="595"/>
    </row>
    <row r="267" spans="1:18" s="37" customFormat="1" ht="12.75">
      <c r="A267" s="326"/>
      <c r="B267" s="292"/>
      <c r="C267" s="309"/>
      <c r="D267" s="296"/>
      <c r="E267" s="309"/>
      <c r="F267" s="309"/>
      <c r="G267" s="297"/>
      <c r="H267" s="570"/>
      <c r="I267" s="639"/>
      <c r="J267" s="294"/>
      <c r="K267" s="597"/>
      <c r="L267" s="592"/>
      <c r="M267" s="592"/>
      <c r="N267" s="592"/>
      <c r="O267" s="595"/>
      <c r="P267" s="596"/>
      <c r="Q267" s="595"/>
      <c r="R267" s="595"/>
    </row>
    <row r="268" spans="1:18" s="37" customFormat="1" ht="12.75">
      <c r="A268" s="326"/>
      <c r="B268" s="292"/>
      <c r="C268" s="309"/>
      <c r="D268" s="296"/>
      <c r="E268" s="309"/>
      <c r="F268" s="309"/>
      <c r="G268" s="297"/>
      <c r="H268" s="300"/>
      <c r="I268" s="304"/>
      <c r="J268" s="294"/>
      <c r="K268" s="597"/>
      <c r="L268" s="592"/>
      <c r="M268" s="592"/>
      <c r="N268" s="592"/>
      <c r="O268" s="595"/>
      <c r="P268" s="596"/>
      <c r="Q268" s="595"/>
      <c r="R268" s="595"/>
    </row>
    <row r="269" spans="1:18" s="37" customFormat="1" ht="12.75">
      <c r="A269" s="326"/>
      <c r="B269" s="292"/>
      <c r="C269" s="309"/>
      <c r="D269" s="296"/>
      <c r="E269" s="309"/>
      <c r="F269" s="309"/>
      <c r="G269" s="297"/>
      <c r="H269" s="300"/>
      <c r="I269" s="304"/>
      <c r="J269" s="294"/>
      <c r="K269" s="597"/>
      <c r="L269" s="592"/>
      <c r="M269" s="592"/>
      <c r="N269" s="592"/>
      <c r="O269" s="595"/>
      <c r="P269" s="596"/>
      <c r="Q269" s="595"/>
      <c r="R269" s="595"/>
    </row>
    <row r="270" spans="1:18" s="37" customFormat="1" ht="13.5" thickBot="1">
      <c r="A270" s="401"/>
      <c r="B270" s="402"/>
      <c r="C270" s="403"/>
      <c r="D270" s="402"/>
      <c r="E270" s="403"/>
      <c r="F270" s="403"/>
      <c r="G270" s="404"/>
      <c r="H270" s="405"/>
      <c r="I270" s="406"/>
      <c r="J270" s="407"/>
      <c r="K270" s="598"/>
      <c r="L270" s="599"/>
      <c r="M270" s="599"/>
      <c r="N270" s="599"/>
      <c r="O270" s="600"/>
      <c r="P270" s="601"/>
      <c r="Q270" s="595"/>
      <c r="R270" s="595"/>
    </row>
    <row r="271" spans="1:18" s="37" customFormat="1" ht="13.5" thickBot="1">
      <c r="A271" s="337"/>
      <c r="B271" s="338"/>
      <c r="C271" s="339"/>
      <c r="D271" s="339"/>
      <c r="E271" s="340"/>
      <c r="F271" s="340"/>
      <c r="G271" s="341"/>
      <c r="H271" s="410"/>
      <c r="I271" s="187" t="s">
        <v>344</v>
      </c>
      <c r="J271" s="289">
        <f aca="true" t="shared" si="8" ref="J271:P271">SUM(J220:J270)</f>
        <v>0</v>
      </c>
      <c r="K271" s="290">
        <f t="shared" si="8"/>
        <v>0</v>
      </c>
      <c r="L271" s="290">
        <f t="shared" si="8"/>
        <v>0</v>
      </c>
      <c r="M271" s="290">
        <f t="shared" si="8"/>
        <v>0</v>
      </c>
      <c r="N271" s="290">
        <f t="shared" si="8"/>
        <v>0</v>
      </c>
      <c r="O271" s="290">
        <f t="shared" si="8"/>
        <v>0</v>
      </c>
      <c r="P271" s="290">
        <f t="shared" si="8"/>
        <v>0</v>
      </c>
      <c r="Q271" s="576"/>
      <c r="R271" s="576"/>
    </row>
    <row r="272" spans="1:18" s="37" customFormat="1" ht="13.5" thickBot="1">
      <c r="A272" s="342"/>
      <c r="B272" s="343"/>
      <c r="C272" s="344"/>
      <c r="D272" s="344"/>
      <c r="E272" s="345"/>
      <c r="F272" s="345"/>
      <c r="G272" s="346"/>
      <c r="H272" s="338"/>
      <c r="I272" s="347"/>
      <c r="J272" s="348"/>
      <c r="K272" s="349"/>
      <c r="L272" s="349"/>
      <c r="M272" s="349"/>
      <c r="N272" s="350"/>
      <c r="O272" s="290" t="s">
        <v>12</v>
      </c>
      <c r="P272" s="291">
        <f>SUM(K271:N271)</f>
        <v>0</v>
      </c>
      <c r="Q272" s="576"/>
      <c r="R272" s="576"/>
    </row>
    <row r="273" spans="1:18" s="37" customFormat="1" ht="13.5" thickBot="1">
      <c r="A273" s="351"/>
      <c r="B273" s="352"/>
      <c r="C273" s="353"/>
      <c r="D273" s="353"/>
      <c r="E273" s="354"/>
      <c r="F273" s="354"/>
      <c r="G273" s="355"/>
      <c r="H273" s="352"/>
      <c r="I273" s="356"/>
      <c r="J273" s="357"/>
      <c r="K273" s="358"/>
      <c r="L273" s="358"/>
      <c r="M273" s="358"/>
      <c r="N273" s="359"/>
      <c r="O273" s="290" t="s">
        <v>38</v>
      </c>
      <c r="P273" s="291">
        <f>SUM(O271:P271)</f>
        <v>0</v>
      </c>
      <c r="Q273" s="576"/>
      <c r="R273" s="576"/>
    </row>
    <row r="274" spans="1:18" s="37" customFormat="1" ht="21" thickBot="1">
      <c r="A274" s="48" t="s">
        <v>345</v>
      </c>
      <c r="B274" s="185"/>
      <c r="C274" s="185"/>
      <c r="D274" s="319"/>
      <c r="E274" s="319"/>
      <c r="F274" s="320"/>
      <c r="G274" s="321"/>
      <c r="H274" s="322"/>
      <c r="I274" s="323"/>
      <c r="J274" s="324"/>
      <c r="K274" s="324"/>
      <c r="L274" s="324"/>
      <c r="M274" s="324"/>
      <c r="N274" s="324"/>
      <c r="O274" s="324"/>
      <c r="P274" s="186"/>
      <c r="Q274" s="569"/>
      <c r="R274" s="569"/>
    </row>
    <row r="275" spans="1:18" s="37" customFormat="1" ht="12.75">
      <c r="A275" s="326"/>
      <c r="B275" s="292"/>
      <c r="C275" s="292"/>
      <c r="D275" s="292"/>
      <c r="E275" s="292"/>
      <c r="F275" s="318"/>
      <c r="G275" s="293"/>
      <c r="H275" s="307"/>
      <c r="I275" s="304"/>
      <c r="J275" s="294"/>
      <c r="K275" s="575"/>
      <c r="L275" s="311"/>
      <c r="M275" s="311"/>
      <c r="N275" s="311"/>
      <c r="O275" s="577"/>
      <c r="P275" s="327"/>
      <c r="Q275" s="311"/>
      <c r="R275" s="311"/>
    </row>
    <row r="276" spans="1:18" s="37" customFormat="1" ht="12.75">
      <c r="A276" s="326"/>
      <c r="B276" s="292"/>
      <c r="C276" s="296"/>
      <c r="D276" s="296"/>
      <c r="E276" s="309"/>
      <c r="F276" s="309"/>
      <c r="G276" s="297"/>
      <c r="H276" s="307"/>
      <c r="I276" s="304"/>
      <c r="J276" s="294"/>
      <c r="K276" s="575"/>
      <c r="L276" s="311"/>
      <c r="M276" s="311"/>
      <c r="N276" s="311"/>
      <c r="O276" s="574"/>
      <c r="P276" s="327"/>
      <c r="Q276" s="311"/>
      <c r="R276" s="311"/>
    </row>
    <row r="277" spans="1:18" s="37" customFormat="1" ht="12.75">
      <c r="A277" s="326"/>
      <c r="B277" s="292"/>
      <c r="C277" s="296"/>
      <c r="D277" s="296"/>
      <c r="E277" s="309"/>
      <c r="F277" s="309"/>
      <c r="G277" s="297"/>
      <c r="H277" s="307"/>
      <c r="I277" s="304"/>
      <c r="J277" s="294"/>
      <c r="K277" s="575"/>
      <c r="L277" s="311"/>
      <c r="M277" s="311"/>
      <c r="N277" s="311"/>
      <c r="O277" s="574"/>
      <c r="P277" s="327"/>
      <c r="Q277" s="311"/>
      <c r="R277" s="311"/>
    </row>
    <row r="278" spans="1:18" s="37" customFormat="1" ht="12.75">
      <c r="A278" s="326"/>
      <c r="B278" s="292"/>
      <c r="C278" s="296"/>
      <c r="D278" s="296"/>
      <c r="E278" s="309"/>
      <c r="F278" s="309"/>
      <c r="G278" s="297"/>
      <c r="H278" s="307"/>
      <c r="I278" s="304"/>
      <c r="J278" s="294"/>
      <c r="K278" s="575"/>
      <c r="L278" s="311"/>
      <c r="M278" s="311"/>
      <c r="N278" s="311"/>
      <c r="O278" s="574"/>
      <c r="P278" s="327"/>
      <c r="Q278" s="311"/>
      <c r="R278" s="311"/>
    </row>
    <row r="279" spans="1:18" s="37" customFormat="1" ht="12.75">
      <c r="A279" s="326"/>
      <c r="B279" s="292"/>
      <c r="C279" s="296"/>
      <c r="D279" s="296"/>
      <c r="E279" s="309"/>
      <c r="F279" s="309"/>
      <c r="G279" s="297"/>
      <c r="H279" s="307"/>
      <c r="I279" s="304"/>
      <c r="J279" s="294"/>
      <c r="K279" s="575"/>
      <c r="L279" s="311"/>
      <c r="M279" s="311"/>
      <c r="N279" s="311"/>
      <c r="O279" s="574"/>
      <c r="P279" s="327"/>
      <c r="Q279" s="311"/>
      <c r="R279" s="311"/>
    </row>
    <row r="280" spans="1:18" s="37" customFormat="1" ht="12.75">
      <c r="A280" s="326"/>
      <c r="B280" s="292"/>
      <c r="C280" s="296"/>
      <c r="D280" s="296"/>
      <c r="E280" s="296"/>
      <c r="F280" s="296"/>
      <c r="G280" s="297"/>
      <c r="H280" s="307"/>
      <c r="I280" s="304"/>
      <c r="J280" s="294"/>
      <c r="K280" s="575"/>
      <c r="L280" s="311"/>
      <c r="M280" s="311"/>
      <c r="N280" s="311"/>
      <c r="O280" s="574"/>
      <c r="P280" s="327"/>
      <c r="Q280" s="311"/>
      <c r="R280" s="311"/>
    </row>
    <row r="281" spans="1:18" s="37" customFormat="1" ht="12.75">
      <c r="A281" s="326"/>
      <c r="B281" s="292"/>
      <c r="C281" s="296"/>
      <c r="D281" s="296"/>
      <c r="E281" s="309"/>
      <c r="F281" s="309"/>
      <c r="G281" s="297"/>
      <c r="H281" s="307"/>
      <c r="I281" s="304"/>
      <c r="J281" s="294"/>
      <c r="K281" s="575"/>
      <c r="L281" s="311"/>
      <c r="M281" s="311"/>
      <c r="N281" s="311"/>
      <c r="O281" s="574"/>
      <c r="P281" s="329"/>
      <c r="Q281" s="574"/>
      <c r="R281" s="574"/>
    </row>
    <row r="282" spans="1:18" s="37" customFormat="1" ht="12.75">
      <c r="A282" s="326"/>
      <c r="B282" s="292"/>
      <c r="C282" s="296"/>
      <c r="D282" s="296"/>
      <c r="E282" s="309"/>
      <c r="F282" s="309"/>
      <c r="G282" s="297"/>
      <c r="H282" s="307"/>
      <c r="I282" s="304"/>
      <c r="J282" s="294"/>
      <c r="K282" s="575"/>
      <c r="L282" s="311"/>
      <c r="M282" s="311"/>
      <c r="N282" s="311"/>
      <c r="O282" s="574"/>
      <c r="P282" s="329"/>
      <c r="Q282" s="574"/>
      <c r="R282" s="574"/>
    </row>
    <row r="283" spans="1:18" s="37" customFormat="1" ht="12.75">
      <c r="A283" s="326"/>
      <c r="B283" s="292"/>
      <c r="C283" s="296"/>
      <c r="D283" s="296"/>
      <c r="E283" s="309"/>
      <c r="F283" s="309"/>
      <c r="G283" s="297"/>
      <c r="H283" s="307"/>
      <c r="I283" s="304"/>
      <c r="J283" s="294"/>
      <c r="K283" s="575"/>
      <c r="L283" s="311"/>
      <c r="M283" s="311"/>
      <c r="N283" s="311"/>
      <c r="O283" s="574"/>
      <c r="P283" s="329"/>
      <c r="Q283" s="574"/>
      <c r="R283" s="574"/>
    </row>
    <row r="284" spans="1:18" s="37" customFormat="1" ht="12.75">
      <c r="A284" s="326"/>
      <c r="B284" s="292"/>
      <c r="C284" s="296"/>
      <c r="D284" s="296"/>
      <c r="E284" s="309"/>
      <c r="F284" s="309"/>
      <c r="G284" s="297"/>
      <c r="H284" s="307"/>
      <c r="I284" s="304"/>
      <c r="J284" s="294"/>
      <c r="K284" s="575"/>
      <c r="L284" s="311"/>
      <c r="M284" s="311"/>
      <c r="N284" s="311"/>
      <c r="O284" s="574"/>
      <c r="P284" s="329"/>
      <c r="Q284" s="574"/>
      <c r="R284" s="574"/>
    </row>
    <row r="285" spans="1:18" s="37" customFormat="1" ht="12.75">
      <c r="A285" s="326"/>
      <c r="B285" s="292"/>
      <c r="C285" s="296"/>
      <c r="D285" s="296"/>
      <c r="E285" s="309"/>
      <c r="F285" s="309"/>
      <c r="G285" s="297"/>
      <c r="H285" s="307"/>
      <c r="I285" s="304"/>
      <c r="J285" s="294"/>
      <c r="K285" s="575"/>
      <c r="L285" s="311"/>
      <c r="M285" s="311"/>
      <c r="N285" s="311"/>
      <c r="O285" s="574"/>
      <c r="P285" s="329"/>
      <c r="Q285" s="574"/>
      <c r="R285" s="574"/>
    </row>
    <row r="286" spans="1:18" s="37" customFormat="1" ht="12.75">
      <c r="A286" s="326"/>
      <c r="B286" s="292"/>
      <c r="C286" s="296"/>
      <c r="D286" s="296"/>
      <c r="E286" s="309"/>
      <c r="F286" s="309"/>
      <c r="G286" s="297"/>
      <c r="H286" s="307"/>
      <c r="I286" s="304"/>
      <c r="J286" s="294"/>
      <c r="K286" s="575"/>
      <c r="L286" s="311"/>
      <c r="M286" s="311"/>
      <c r="N286" s="311"/>
      <c r="O286" s="574"/>
      <c r="P286" s="329"/>
      <c r="Q286" s="574"/>
      <c r="R286" s="574"/>
    </row>
    <row r="287" spans="1:18" s="37" customFormat="1" ht="12.75">
      <c r="A287" s="326"/>
      <c r="B287" s="292"/>
      <c r="C287" s="296"/>
      <c r="D287" s="296"/>
      <c r="E287" s="309"/>
      <c r="F287" s="309"/>
      <c r="G287" s="297"/>
      <c r="H287" s="307"/>
      <c r="I287" s="304"/>
      <c r="J287" s="294"/>
      <c r="K287" s="575"/>
      <c r="L287" s="311"/>
      <c r="M287" s="311"/>
      <c r="N287" s="311"/>
      <c r="O287" s="574"/>
      <c r="P287" s="329"/>
      <c r="Q287" s="574"/>
      <c r="R287" s="574"/>
    </row>
    <row r="288" spans="1:18" s="37" customFormat="1" ht="12.75">
      <c r="A288" s="326"/>
      <c r="B288" s="292"/>
      <c r="C288" s="296"/>
      <c r="D288" s="296"/>
      <c r="E288" s="296"/>
      <c r="F288" s="296"/>
      <c r="G288" s="297"/>
      <c r="H288" s="307"/>
      <c r="I288" s="304"/>
      <c r="J288" s="294"/>
      <c r="K288" s="573"/>
      <c r="L288" s="311"/>
      <c r="M288" s="311"/>
      <c r="N288" s="311"/>
      <c r="O288" s="574"/>
      <c r="P288" s="329"/>
      <c r="Q288" s="574"/>
      <c r="R288" s="574"/>
    </row>
    <row r="289" spans="1:18" s="37" customFormat="1" ht="12.75">
      <c r="A289" s="326"/>
      <c r="B289" s="292"/>
      <c r="C289" s="296"/>
      <c r="D289" s="296"/>
      <c r="E289" s="309"/>
      <c r="F289" s="309"/>
      <c r="G289" s="297"/>
      <c r="H289" s="307"/>
      <c r="I289" s="304"/>
      <c r="J289" s="294"/>
      <c r="K289" s="573"/>
      <c r="L289" s="311"/>
      <c r="M289" s="311"/>
      <c r="N289" s="311"/>
      <c r="O289" s="574"/>
      <c r="P289" s="329"/>
      <c r="Q289" s="574"/>
      <c r="R289" s="574"/>
    </row>
    <row r="290" spans="1:18" s="37" customFormat="1" ht="12.75">
      <c r="A290" s="326"/>
      <c r="B290" s="292"/>
      <c r="C290" s="296"/>
      <c r="D290" s="296"/>
      <c r="E290" s="296"/>
      <c r="F290" s="309"/>
      <c r="G290" s="297"/>
      <c r="H290" s="307"/>
      <c r="I290" s="304"/>
      <c r="J290" s="294"/>
      <c r="K290" s="573"/>
      <c r="L290" s="311"/>
      <c r="M290" s="311"/>
      <c r="N290" s="311"/>
      <c r="O290" s="574"/>
      <c r="P290" s="329"/>
      <c r="Q290" s="574"/>
      <c r="R290" s="574"/>
    </row>
    <row r="291" spans="1:18" s="37" customFormat="1" ht="12.75">
      <c r="A291" s="326"/>
      <c r="B291" s="292"/>
      <c r="C291" s="309"/>
      <c r="D291" s="296"/>
      <c r="E291" s="309"/>
      <c r="F291" s="309"/>
      <c r="G291" s="297"/>
      <c r="H291" s="307"/>
      <c r="I291" s="304"/>
      <c r="J291" s="294"/>
      <c r="K291" s="573"/>
      <c r="L291" s="311"/>
      <c r="M291" s="311"/>
      <c r="N291" s="311"/>
      <c r="O291" s="574"/>
      <c r="P291" s="329"/>
      <c r="Q291" s="574"/>
      <c r="R291" s="574"/>
    </row>
    <row r="292" spans="1:18" s="37" customFormat="1" ht="12.75">
      <c r="A292" s="326"/>
      <c r="B292" s="292"/>
      <c r="C292" s="296"/>
      <c r="D292" s="296"/>
      <c r="E292" s="296"/>
      <c r="F292" s="296"/>
      <c r="G292" s="297"/>
      <c r="H292" s="307"/>
      <c r="I292" s="304"/>
      <c r="J292" s="294"/>
      <c r="K292" s="573"/>
      <c r="L292" s="311"/>
      <c r="M292" s="311"/>
      <c r="N292" s="311"/>
      <c r="O292" s="574"/>
      <c r="P292" s="329"/>
      <c r="Q292" s="574"/>
      <c r="R292" s="574"/>
    </row>
    <row r="293" spans="1:18" s="37" customFormat="1" ht="12.75">
      <c r="A293" s="326"/>
      <c r="B293" s="292"/>
      <c r="C293" s="309"/>
      <c r="D293" s="296"/>
      <c r="E293" s="309"/>
      <c r="F293" s="309"/>
      <c r="G293" s="297"/>
      <c r="H293" s="307"/>
      <c r="I293" s="304"/>
      <c r="J293" s="294"/>
      <c r="K293" s="573"/>
      <c r="L293" s="311"/>
      <c r="M293" s="311"/>
      <c r="N293" s="311"/>
      <c r="O293" s="574"/>
      <c r="P293" s="329"/>
      <c r="Q293" s="574"/>
      <c r="R293" s="574"/>
    </row>
    <row r="294" spans="1:18" s="37" customFormat="1" ht="12.75">
      <c r="A294" s="326"/>
      <c r="B294" s="292"/>
      <c r="C294" s="309"/>
      <c r="D294" s="296"/>
      <c r="E294" s="309"/>
      <c r="F294" s="309"/>
      <c r="G294" s="297"/>
      <c r="H294" s="307"/>
      <c r="I294" s="304"/>
      <c r="J294" s="294"/>
      <c r="K294" s="573"/>
      <c r="L294" s="311"/>
      <c r="M294" s="311"/>
      <c r="N294" s="311"/>
      <c r="O294" s="574"/>
      <c r="P294" s="329"/>
      <c r="Q294" s="574"/>
      <c r="R294" s="574"/>
    </row>
    <row r="295" spans="1:18" s="37" customFormat="1" ht="12.75">
      <c r="A295" s="326"/>
      <c r="B295" s="292"/>
      <c r="C295" s="309"/>
      <c r="D295" s="296"/>
      <c r="E295" s="309"/>
      <c r="F295" s="309"/>
      <c r="G295" s="297"/>
      <c r="H295" s="307"/>
      <c r="I295" s="304"/>
      <c r="J295" s="294"/>
      <c r="K295" s="573"/>
      <c r="L295" s="311"/>
      <c r="M295" s="311"/>
      <c r="N295" s="311"/>
      <c r="O295" s="574"/>
      <c r="P295" s="329"/>
      <c r="Q295" s="574"/>
      <c r="R295" s="574"/>
    </row>
    <row r="296" spans="1:18" s="37" customFormat="1" ht="12.75">
      <c r="A296" s="326"/>
      <c r="B296" s="292"/>
      <c r="C296" s="309"/>
      <c r="D296" s="296"/>
      <c r="E296" s="309"/>
      <c r="F296" s="309"/>
      <c r="G296" s="297"/>
      <c r="H296" s="307"/>
      <c r="I296" s="304"/>
      <c r="J296" s="294"/>
      <c r="K296" s="573"/>
      <c r="L296" s="311"/>
      <c r="M296" s="311"/>
      <c r="N296" s="311"/>
      <c r="O296" s="574"/>
      <c r="P296" s="329"/>
      <c r="Q296" s="574"/>
      <c r="R296" s="574"/>
    </row>
    <row r="297" spans="1:18" s="37" customFormat="1" ht="12.75">
      <c r="A297" s="326"/>
      <c r="B297" s="292"/>
      <c r="C297" s="309"/>
      <c r="D297" s="296"/>
      <c r="E297" s="309"/>
      <c r="F297" s="309"/>
      <c r="G297" s="297"/>
      <c r="H297" s="307"/>
      <c r="I297" s="304"/>
      <c r="J297" s="294"/>
      <c r="K297" s="573"/>
      <c r="L297" s="311"/>
      <c r="M297" s="311"/>
      <c r="N297" s="311"/>
      <c r="O297" s="574"/>
      <c r="P297" s="329"/>
      <c r="Q297" s="574"/>
      <c r="R297" s="574"/>
    </row>
    <row r="298" spans="1:18" s="37" customFormat="1" ht="12.75">
      <c r="A298" s="326"/>
      <c r="B298" s="292"/>
      <c r="C298" s="309"/>
      <c r="D298" s="296"/>
      <c r="E298" s="309"/>
      <c r="F298" s="309"/>
      <c r="G298" s="297"/>
      <c r="H298" s="307"/>
      <c r="I298" s="304"/>
      <c r="J298" s="294"/>
      <c r="K298" s="573"/>
      <c r="L298" s="311"/>
      <c r="M298" s="311"/>
      <c r="N298" s="311"/>
      <c r="O298" s="574"/>
      <c r="P298" s="329"/>
      <c r="Q298" s="574"/>
      <c r="R298" s="574"/>
    </row>
    <row r="299" spans="1:18" s="37" customFormat="1" ht="12.75">
      <c r="A299" s="326"/>
      <c r="B299" s="292"/>
      <c r="C299" s="309"/>
      <c r="D299" s="296"/>
      <c r="E299" s="309"/>
      <c r="F299" s="309"/>
      <c r="G299" s="297"/>
      <c r="H299" s="307"/>
      <c r="I299" s="304"/>
      <c r="J299" s="294"/>
      <c r="K299" s="573"/>
      <c r="L299" s="311"/>
      <c r="M299" s="311"/>
      <c r="N299" s="311"/>
      <c r="O299" s="574"/>
      <c r="P299" s="329"/>
      <c r="Q299" s="574"/>
      <c r="R299" s="574"/>
    </row>
    <row r="300" spans="1:18" s="37" customFormat="1" ht="12.75">
      <c r="A300" s="326"/>
      <c r="B300" s="292"/>
      <c r="C300" s="309"/>
      <c r="D300" s="296"/>
      <c r="E300" s="309"/>
      <c r="F300" s="309"/>
      <c r="G300" s="297"/>
      <c r="H300" s="307"/>
      <c r="I300" s="304"/>
      <c r="J300" s="294"/>
      <c r="K300" s="573"/>
      <c r="L300" s="311"/>
      <c r="M300" s="311"/>
      <c r="N300" s="311"/>
      <c r="O300" s="574"/>
      <c r="P300" s="329"/>
      <c r="Q300" s="574"/>
      <c r="R300" s="574"/>
    </row>
    <row r="301" spans="1:18" s="37" customFormat="1" ht="12.75">
      <c r="A301" s="326"/>
      <c r="B301" s="292"/>
      <c r="C301" s="309"/>
      <c r="D301" s="296"/>
      <c r="E301" s="309"/>
      <c r="F301" s="309"/>
      <c r="G301" s="297"/>
      <c r="H301" s="307"/>
      <c r="I301" s="304"/>
      <c r="J301" s="294"/>
      <c r="K301" s="573"/>
      <c r="L301" s="311"/>
      <c r="M301" s="311"/>
      <c r="N301" s="311"/>
      <c r="O301" s="574"/>
      <c r="P301" s="329"/>
      <c r="Q301" s="574"/>
      <c r="R301" s="574"/>
    </row>
    <row r="302" spans="1:18" s="37" customFormat="1" ht="12.75">
      <c r="A302" s="326"/>
      <c r="B302" s="292"/>
      <c r="C302" s="309"/>
      <c r="D302" s="296"/>
      <c r="E302" s="309"/>
      <c r="F302" s="309"/>
      <c r="G302" s="297"/>
      <c r="H302" s="307"/>
      <c r="I302" s="304"/>
      <c r="J302" s="294"/>
      <c r="K302" s="573"/>
      <c r="L302" s="311"/>
      <c r="M302" s="311"/>
      <c r="N302" s="311"/>
      <c r="O302" s="574"/>
      <c r="P302" s="329"/>
      <c r="Q302" s="574"/>
      <c r="R302" s="574"/>
    </row>
    <row r="303" spans="1:18" s="37" customFormat="1" ht="12.75">
      <c r="A303" s="326"/>
      <c r="B303" s="292"/>
      <c r="C303" s="309"/>
      <c r="D303" s="296"/>
      <c r="E303" s="309"/>
      <c r="F303" s="309"/>
      <c r="G303" s="297"/>
      <c r="H303" s="307"/>
      <c r="I303" s="304"/>
      <c r="J303" s="294"/>
      <c r="K303" s="573"/>
      <c r="L303" s="311"/>
      <c r="M303" s="311"/>
      <c r="N303" s="311"/>
      <c r="O303" s="574"/>
      <c r="P303" s="329"/>
      <c r="Q303" s="574"/>
      <c r="R303" s="574"/>
    </row>
    <row r="304" spans="1:18" s="37" customFormat="1" ht="12.75">
      <c r="A304" s="326"/>
      <c r="B304" s="292"/>
      <c r="C304" s="309"/>
      <c r="D304" s="296"/>
      <c r="E304" s="309"/>
      <c r="F304" s="309"/>
      <c r="G304" s="297"/>
      <c r="H304" s="307"/>
      <c r="I304" s="304"/>
      <c r="J304" s="294"/>
      <c r="K304" s="573"/>
      <c r="L304" s="311"/>
      <c r="M304" s="311"/>
      <c r="N304" s="311"/>
      <c r="O304" s="574"/>
      <c r="P304" s="329"/>
      <c r="Q304" s="574"/>
      <c r="R304" s="574"/>
    </row>
    <row r="305" spans="1:18" s="37" customFormat="1" ht="12.75">
      <c r="A305" s="326"/>
      <c r="B305" s="292"/>
      <c r="C305" s="309"/>
      <c r="D305" s="296"/>
      <c r="E305" s="309"/>
      <c r="F305" s="309"/>
      <c r="G305" s="297"/>
      <c r="H305" s="307"/>
      <c r="I305" s="304"/>
      <c r="J305" s="294"/>
      <c r="K305" s="573"/>
      <c r="L305" s="311"/>
      <c r="M305" s="311"/>
      <c r="N305" s="311"/>
      <c r="O305" s="574"/>
      <c r="P305" s="329"/>
      <c r="Q305" s="574"/>
      <c r="R305" s="574"/>
    </row>
    <row r="306" spans="1:18" s="37" customFormat="1" ht="12.75">
      <c r="A306" s="326"/>
      <c r="B306" s="292"/>
      <c r="C306" s="309"/>
      <c r="D306" s="296"/>
      <c r="E306" s="309"/>
      <c r="F306" s="309"/>
      <c r="G306" s="297"/>
      <c r="H306" s="307"/>
      <c r="I306" s="602"/>
      <c r="J306" s="294"/>
      <c r="K306" s="573"/>
      <c r="L306" s="311"/>
      <c r="M306" s="311"/>
      <c r="N306" s="311"/>
      <c r="O306" s="574"/>
      <c r="P306" s="329"/>
      <c r="Q306" s="574"/>
      <c r="R306" s="574"/>
    </row>
    <row r="307" spans="1:18" s="37" customFormat="1" ht="12.75">
      <c r="A307" s="326"/>
      <c r="B307" s="292"/>
      <c r="C307" s="309"/>
      <c r="D307" s="296"/>
      <c r="E307" s="309"/>
      <c r="F307" s="309"/>
      <c r="G307" s="297"/>
      <c r="H307" s="307"/>
      <c r="I307" s="602"/>
      <c r="J307" s="294"/>
      <c r="K307" s="573"/>
      <c r="L307" s="311"/>
      <c r="M307" s="311"/>
      <c r="N307" s="311"/>
      <c r="O307" s="574"/>
      <c r="P307" s="329"/>
      <c r="Q307" s="574"/>
      <c r="R307" s="574"/>
    </row>
    <row r="308" spans="1:18" s="37" customFormat="1" ht="12.75">
      <c r="A308" s="326"/>
      <c r="B308" s="292"/>
      <c r="C308" s="309"/>
      <c r="D308" s="296"/>
      <c r="E308" s="309"/>
      <c r="F308" s="309"/>
      <c r="G308" s="297"/>
      <c r="H308" s="307"/>
      <c r="I308" s="602"/>
      <c r="J308" s="294"/>
      <c r="K308" s="573"/>
      <c r="L308" s="311"/>
      <c r="M308" s="311"/>
      <c r="N308" s="311"/>
      <c r="O308" s="574"/>
      <c r="P308" s="409"/>
      <c r="Q308" s="574"/>
      <c r="R308" s="574"/>
    </row>
    <row r="309" spans="1:18" s="37" customFormat="1" ht="13.5" thickBot="1">
      <c r="A309" s="401"/>
      <c r="B309" s="402"/>
      <c r="C309" s="403"/>
      <c r="D309" s="402"/>
      <c r="E309" s="403"/>
      <c r="F309" s="403"/>
      <c r="G309" s="404"/>
      <c r="H309" s="405"/>
      <c r="I309" s="406"/>
      <c r="J309" s="407"/>
      <c r="K309" s="580"/>
      <c r="L309" s="408"/>
      <c r="M309" s="408"/>
      <c r="N309" s="408"/>
      <c r="O309" s="581"/>
      <c r="P309" s="409"/>
      <c r="Q309" s="574"/>
      <c r="R309" s="574"/>
    </row>
    <row r="310" spans="1:18" s="37" customFormat="1" ht="13.5" thickBot="1">
      <c r="A310" s="337"/>
      <c r="B310" s="338"/>
      <c r="C310" s="339"/>
      <c r="D310" s="339"/>
      <c r="E310" s="340"/>
      <c r="F310" s="340"/>
      <c r="G310" s="341"/>
      <c r="H310" s="410"/>
      <c r="I310" s="187" t="s">
        <v>346</v>
      </c>
      <c r="J310" s="289">
        <f aca="true" t="shared" si="9" ref="J310:P310">SUM(J275:J309)</f>
        <v>0</v>
      </c>
      <c r="K310" s="290">
        <f t="shared" si="9"/>
        <v>0</v>
      </c>
      <c r="L310" s="290">
        <f t="shared" si="9"/>
        <v>0</v>
      </c>
      <c r="M310" s="290">
        <f t="shared" si="9"/>
        <v>0</v>
      </c>
      <c r="N310" s="290">
        <f t="shared" si="9"/>
        <v>0</v>
      </c>
      <c r="O310" s="290">
        <f t="shared" si="9"/>
        <v>0</v>
      </c>
      <c r="P310" s="290">
        <f t="shared" si="9"/>
        <v>0</v>
      </c>
      <c r="Q310" s="576"/>
      <c r="R310" s="576"/>
    </row>
    <row r="311" spans="1:18" s="37" customFormat="1" ht="13.5" thickBot="1">
      <c r="A311" s="342"/>
      <c r="B311" s="343"/>
      <c r="C311" s="344"/>
      <c r="D311" s="344"/>
      <c r="E311" s="345"/>
      <c r="F311" s="345"/>
      <c r="G311" s="346"/>
      <c r="H311" s="338"/>
      <c r="I311" s="347"/>
      <c r="J311" s="348"/>
      <c r="K311" s="349"/>
      <c r="L311" s="349"/>
      <c r="M311" s="349"/>
      <c r="N311" s="350"/>
      <c r="O311" s="290" t="s">
        <v>12</v>
      </c>
      <c r="P311" s="291">
        <f>SUM(K310:N310)</f>
        <v>0</v>
      </c>
      <c r="Q311" s="576"/>
      <c r="R311" s="576"/>
    </row>
    <row r="312" spans="1:18" s="37" customFormat="1" ht="13.5" thickBot="1">
      <c r="A312" s="351"/>
      <c r="B312" s="352"/>
      <c r="C312" s="353"/>
      <c r="D312" s="353"/>
      <c r="E312" s="354"/>
      <c r="F312" s="354"/>
      <c r="G312" s="355"/>
      <c r="H312" s="352"/>
      <c r="I312" s="356"/>
      <c r="J312" s="357"/>
      <c r="K312" s="358"/>
      <c r="L312" s="358"/>
      <c r="M312" s="358"/>
      <c r="N312" s="359"/>
      <c r="O312" s="290" t="s">
        <v>38</v>
      </c>
      <c r="P312" s="291">
        <f>SUM(O310:P310)</f>
        <v>0</v>
      </c>
      <c r="Q312" s="576"/>
      <c r="R312" s="576"/>
    </row>
    <row r="313" spans="1:18" ht="21" thickBot="1">
      <c r="A313" s="48" t="s">
        <v>347</v>
      </c>
      <c r="B313" s="185"/>
      <c r="C313" s="185"/>
      <c r="D313" s="319"/>
      <c r="E313" s="319"/>
      <c r="F313" s="320"/>
      <c r="G313" s="321"/>
      <c r="H313" s="322"/>
      <c r="I313" s="323"/>
      <c r="J313" s="324"/>
      <c r="K313" s="324"/>
      <c r="L313" s="324"/>
      <c r="M313" s="324"/>
      <c r="N313" s="324"/>
      <c r="O313" s="324"/>
      <c r="P313" s="186"/>
      <c r="Q313" s="569"/>
      <c r="R313" s="569"/>
    </row>
    <row r="314" spans="1:18" ht="12.75">
      <c r="A314" s="328"/>
      <c r="B314" s="296"/>
      <c r="C314" s="296"/>
      <c r="D314" s="296"/>
      <c r="E314" s="572"/>
      <c r="F314" s="572"/>
      <c r="G314" s="298"/>
      <c r="H314" s="603"/>
      <c r="I314" s="616"/>
      <c r="J314" s="585"/>
      <c r="K314" s="299"/>
      <c r="L314" s="299"/>
      <c r="M314" s="299"/>
      <c r="N314" s="299"/>
      <c r="O314" s="299"/>
      <c r="P314" s="586"/>
      <c r="Q314" s="299"/>
      <c r="R314" s="587"/>
    </row>
    <row r="315" spans="1:18" ht="12.75">
      <c r="A315" s="328"/>
      <c r="B315" s="296"/>
      <c r="C315" s="296"/>
      <c r="D315" s="296"/>
      <c r="E315" s="572"/>
      <c r="F315" s="572"/>
      <c r="G315" s="298"/>
      <c r="H315" s="603"/>
      <c r="I315" s="616"/>
      <c r="J315" s="585"/>
      <c r="K315" s="299"/>
      <c r="L315" s="299"/>
      <c r="M315" s="299"/>
      <c r="N315" s="299"/>
      <c r="O315" s="299"/>
      <c r="P315" s="586"/>
      <c r="Q315" s="299"/>
      <c r="R315" s="587"/>
    </row>
    <row r="316" spans="1:18" ht="12.75">
      <c r="A316" s="328"/>
      <c r="B316" s="296"/>
      <c r="C316" s="296"/>
      <c r="D316" s="296"/>
      <c r="E316" s="572"/>
      <c r="F316" s="572"/>
      <c r="G316" s="298"/>
      <c r="H316" s="603"/>
      <c r="I316" s="616"/>
      <c r="J316" s="585"/>
      <c r="K316" s="299"/>
      <c r="L316" s="299"/>
      <c r="M316" s="299"/>
      <c r="N316" s="299"/>
      <c r="O316" s="299"/>
      <c r="P316" s="586"/>
      <c r="Q316" s="299"/>
      <c r="R316" s="587"/>
    </row>
    <row r="317" spans="1:18" ht="12.75">
      <c r="A317" s="328"/>
      <c r="B317" s="296"/>
      <c r="C317" s="296"/>
      <c r="D317" s="296"/>
      <c r="E317" s="572"/>
      <c r="F317" s="572"/>
      <c r="G317" s="298"/>
      <c r="H317" s="603"/>
      <c r="I317" s="616"/>
      <c r="J317" s="585"/>
      <c r="K317" s="299"/>
      <c r="L317" s="299"/>
      <c r="M317" s="299"/>
      <c r="N317" s="299"/>
      <c r="O317" s="299"/>
      <c r="P317" s="586"/>
      <c r="Q317" s="299"/>
      <c r="R317" s="587"/>
    </row>
    <row r="318" spans="1:18" ht="12.75">
      <c r="A318" s="328"/>
      <c r="B318" s="296"/>
      <c r="C318" s="296"/>
      <c r="D318" s="296"/>
      <c r="E318" s="572"/>
      <c r="F318" s="572"/>
      <c r="G318" s="298"/>
      <c r="H318" s="603"/>
      <c r="I318" s="616"/>
      <c r="J318" s="585"/>
      <c r="K318" s="299"/>
      <c r="L318" s="299"/>
      <c r="M318" s="299"/>
      <c r="N318" s="299"/>
      <c r="O318" s="299"/>
      <c r="P318" s="586"/>
      <c r="Q318" s="299"/>
      <c r="R318" s="587"/>
    </row>
    <row r="319" spans="1:18" ht="12.75">
      <c r="A319" s="328"/>
      <c r="B319" s="296"/>
      <c r="C319" s="296"/>
      <c r="D319" s="296"/>
      <c r="E319" s="572"/>
      <c r="F319" s="572"/>
      <c r="G319" s="298"/>
      <c r="H319" s="603"/>
      <c r="I319" s="619"/>
      <c r="J319" s="585"/>
      <c r="K319" s="299"/>
      <c r="L319" s="299"/>
      <c r="M319" s="299"/>
      <c r="N319" s="299"/>
      <c r="O319" s="299"/>
      <c r="P319" s="586"/>
      <c r="Q319" s="299"/>
      <c r="R319" s="587"/>
    </row>
    <row r="320" spans="1:18" ht="12.75">
      <c r="A320" s="328"/>
      <c r="B320" s="296"/>
      <c r="C320" s="296"/>
      <c r="D320" s="296"/>
      <c r="E320" s="572"/>
      <c r="F320" s="572"/>
      <c r="G320" s="298"/>
      <c r="H320" s="603"/>
      <c r="I320" s="616"/>
      <c r="J320" s="585"/>
      <c r="K320" s="299"/>
      <c r="L320" s="299"/>
      <c r="M320" s="299"/>
      <c r="N320" s="299"/>
      <c r="O320" s="299"/>
      <c r="P320" s="586"/>
      <c r="Q320" s="299"/>
      <c r="R320" s="587"/>
    </row>
    <row r="321" spans="1:18" ht="13.5" thickBot="1">
      <c r="A321" s="328"/>
      <c r="B321" s="296"/>
      <c r="C321" s="296"/>
      <c r="D321" s="296"/>
      <c r="E321" s="572"/>
      <c r="F321" s="572"/>
      <c r="G321" s="298"/>
      <c r="H321" s="296"/>
      <c r="I321" s="584"/>
      <c r="J321" s="585"/>
      <c r="K321" s="299"/>
      <c r="L321" s="299"/>
      <c r="M321" s="299"/>
      <c r="N321" s="299"/>
      <c r="O321" s="299"/>
      <c r="P321" s="586"/>
      <c r="Q321" s="299"/>
      <c r="R321" s="299"/>
    </row>
    <row r="322" spans="1:18" ht="13.5" thickBot="1">
      <c r="A322" s="337"/>
      <c r="B322" s="338"/>
      <c r="C322" s="339"/>
      <c r="D322" s="339"/>
      <c r="E322" s="340"/>
      <c r="F322" s="340"/>
      <c r="G322" s="341"/>
      <c r="H322" s="410"/>
      <c r="I322" s="187" t="s">
        <v>348</v>
      </c>
      <c r="J322" s="289">
        <f aca="true" t="shared" si="10" ref="J322:P322">SUM(J314:J321)</f>
        <v>0</v>
      </c>
      <c r="K322" s="290">
        <f t="shared" si="10"/>
        <v>0</v>
      </c>
      <c r="L322" s="290">
        <f t="shared" si="10"/>
        <v>0</v>
      </c>
      <c r="M322" s="290">
        <f t="shared" si="10"/>
        <v>0</v>
      </c>
      <c r="N322" s="290">
        <f t="shared" si="10"/>
        <v>0</v>
      </c>
      <c r="O322" s="290">
        <f t="shared" si="10"/>
        <v>0</v>
      </c>
      <c r="P322" s="290">
        <f t="shared" si="10"/>
        <v>0</v>
      </c>
      <c r="Q322" s="576"/>
      <c r="R322" s="576"/>
    </row>
    <row r="323" spans="1:18" ht="13.5" thickBot="1">
      <c r="A323" s="342"/>
      <c r="B323" s="343"/>
      <c r="C323" s="344"/>
      <c r="D323" s="344"/>
      <c r="E323" s="345"/>
      <c r="F323" s="345"/>
      <c r="G323" s="346"/>
      <c r="H323" s="338"/>
      <c r="I323" s="347"/>
      <c r="J323" s="348"/>
      <c r="K323" s="349"/>
      <c r="L323" s="349"/>
      <c r="M323" s="349"/>
      <c r="N323" s="350"/>
      <c r="O323" s="290" t="s">
        <v>12</v>
      </c>
      <c r="P323" s="291">
        <f>SUM(K322:N322)</f>
        <v>0</v>
      </c>
      <c r="Q323" s="576"/>
      <c r="R323" s="576"/>
    </row>
    <row r="324" spans="1:18" ht="13.5" thickBot="1">
      <c r="A324" s="351"/>
      <c r="B324" s="352"/>
      <c r="C324" s="353"/>
      <c r="D324" s="353"/>
      <c r="E324" s="354"/>
      <c r="F324" s="354"/>
      <c r="G324" s="355"/>
      <c r="H324" s="352"/>
      <c r="I324" s="356"/>
      <c r="J324" s="357"/>
      <c r="K324" s="358"/>
      <c r="L324" s="358"/>
      <c r="M324" s="358"/>
      <c r="N324" s="359"/>
      <c r="O324" s="290" t="s">
        <v>38</v>
      </c>
      <c r="P324" s="291">
        <f>SUM(O322:P322)</f>
        <v>0</v>
      </c>
      <c r="Q324" s="576"/>
      <c r="R324" s="576"/>
    </row>
  </sheetData>
  <sheetProtection/>
  <mergeCells count="14">
    <mergeCell ref="H4:O4"/>
    <mergeCell ref="H5:O5"/>
    <mergeCell ref="H6:O6"/>
    <mergeCell ref="H7:O7"/>
    <mergeCell ref="A5:G5"/>
    <mergeCell ref="O8:P8"/>
    <mergeCell ref="P9:P10"/>
    <mergeCell ref="A7:G7"/>
    <mergeCell ref="A2:P2"/>
    <mergeCell ref="A4:G4"/>
    <mergeCell ref="A6:G6"/>
    <mergeCell ref="L9:L10"/>
    <mergeCell ref="N9:N10"/>
    <mergeCell ref="K8:N8"/>
  </mergeCells>
  <printOptions headings="1" horizontalCentered="1"/>
  <pageMargins left="0.3" right="0.65" top="0.67" bottom="0.25" header="0.5" footer="0.3"/>
  <pageSetup horizontalDpi="360" verticalDpi="360" orientation="landscape" scale="85" r:id="rId3"/>
  <headerFooter alignWithMargins="0">
    <oddHeader>&amp;LPage &amp;P of &amp;N&amp;RPrinted Date:  &amp;D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6.57421875" style="1" customWidth="1"/>
    <col min="2" max="2" width="47.8515625" style="1" customWidth="1"/>
    <col min="3" max="3" width="13.8515625" style="1" bestFit="1" customWidth="1"/>
    <col min="4" max="4" width="8.28125" style="0" customWidth="1"/>
    <col min="5" max="6" width="12.7109375" style="0" customWidth="1"/>
    <col min="7" max="7" width="8.421875" style="0" customWidth="1"/>
    <col min="8" max="8" width="13.8515625" style="0" customWidth="1"/>
    <col min="9" max="9" width="12.7109375" style="0" customWidth="1"/>
  </cols>
  <sheetData>
    <row r="1" spans="1:9" ht="33">
      <c r="A1" s="1141" t="s">
        <v>9</v>
      </c>
      <c r="B1" s="1196"/>
      <c r="C1" s="1196"/>
      <c r="D1" s="1196"/>
      <c r="E1" s="1196"/>
      <c r="F1" s="1196"/>
      <c r="G1" s="1196"/>
      <c r="H1" s="1196"/>
      <c r="I1" s="1197"/>
    </row>
    <row r="2" spans="1:9" ht="24.75" customHeight="1" thickBot="1">
      <c r="A2" s="1144" t="s">
        <v>175</v>
      </c>
      <c r="B2" s="1198"/>
      <c r="C2" s="1198"/>
      <c r="D2" s="1198"/>
      <c r="E2" s="1198"/>
      <c r="F2" s="1198"/>
      <c r="G2" s="1198"/>
      <c r="H2" s="1198"/>
      <c r="I2" s="1199"/>
    </row>
    <row r="3" spans="1:10" ht="13.5" thickBot="1">
      <c r="A3" s="44" t="str">
        <f>'ISD Summary'!A3&amp;+" "&amp;+'ISD Summary'!B3</f>
        <v>IHS Area Office: 0</v>
      </c>
      <c r="B3" s="116"/>
      <c r="C3" s="116"/>
      <c r="D3" s="116"/>
      <c r="E3" s="44"/>
      <c r="F3" s="45"/>
      <c r="G3" s="53"/>
      <c r="H3" s="220" t="str">
        <f>'Funding Summary'!D4</f>
        <v>HQ ISD #:</v>
      </c>
      <c r="I3" s="516" t="str">
        <f>'Funding Summary'!E4</f>
        <v>10-_____</v>
      </c>
      <c r="J3" s="3"/>
    </row>
    <row r="4" spans="1:10" ht="13.5" thickBot="1">
      <c r="A4" s="44" t="str">
        <f>'ISD Summary'!A7</f>
        <v>Tribe/Contractor:  </v>
      </c>
      <c r="B4" s="116"/>
      <c r="C4" s="116"/>
      <c r="D4" s="116"/>
      <c r="E4" s="44"/>
      <c r="F4" s="45"/>
      <c r="G4" s="53"/>
      <c r="H4" s="220" t="str">
        <f>'Funding Summary'!D5</f>
        <v>PFSA Start Date:</v>
      </c>
      <c r="I4" s="419">
        <f>'Funding Summary'!E5</f>
        <v>0</v>
      </c>
      <c r="J4" s="3"/>
    </row>
    <row r="5" spans="1:10" ht="13.5" thickBot="1">
      <c r="A5" s="44" t="str">
        <f>'ISD Summary'!A8</f>
        <v>Program:  </v>
      </c>
      <c r="B5" s="116"/>
      <c r="C5" s="116"/>
      <c r="D5" s="116"/>
      <c r="E5" s="44"/>
      <c r="F5" s="45"/>
      <c r="G5" s="53"/>
      <c r="H5" s="220" t="str">
        <f>'Funding Summary'!D6</f>
        <v>Award Performance Period Beginning Date:</v>
      </c>
      <c r="I5" s="419">
        <f>'Funding Summary'!E6</f>
        <v>0</v>
      </c>
      <c r="J5" s="3"/>
    </row>
    <row r="6" spans="1:10" ht="13.5" thickBot="1">
      <c r="A6" s="44" t="str">
        <f>'ISD Summary'!A9</f>
        <v>Contract/Compact #:  </v>
      </c>
      <c r="B6" s="116"/>
      <c r="C6" s="117"/>
      <c r="D6" s="118"/>
      <c r="E6" s="44"/>
      <c r="F6" s="45"/>
      <c r="G6" s="53"/>
      <c r="H6" s="220" t="str">
        <f>'Funding Summary'!D7</f>
        <v>Award Performance Period  Ending Date:</v>
      </c>
      <c r="I6" s="419">
        <f>'Funding Summary'!E7</f>
        <v>0</v>
      </c>
      <c r="J6" s="3"/>
    </row>
    <row r="7" spans="1:10" ht="19.5" customHeight="1" thickBot="1">
      <c r="A7" s="85"/>
      <c r="B7" s="86"/>
      <c r="C7" s="1203" t="s">
        <v>219</v>
      </c>
      <c r="D7" s="1149"/>
      <c r="E7" s="1150"/>
      <c r="F7" s="1200" t="s">
        <v>220</v>
      </c>
      <c r="G7" s="1201"/>
      <c r="H7" s="1202"/>
      <c r="I7" s="87"/>
      <c r="J7" s="3"/>
    </row>
    <row r="8" spans="1:9" ht="16.5" thickBot="1">
      <c r="A8" s="88" t="s">
        <v>75</v>
      </c>
      <c r="B8" s="89" t="s">
        <v>79</v>
      </c>
      <c r="C8" s="251" t="s">
        <v>221</v>
      </c>
      <c r="D8" s="252" t="s">
        <v>76</v>
      </c>
      <c r="E8" s="250" t="s">
        <v>77</v>
      </c>
      <c r="F8" s="91" t="s">
        <v>221</v>
      </c>
      <c r="G8" s="90" t="s">
        <v>76</v>
      </c>
      <c r="H8" s="92" t="s">
        <v>222</v>
      </c>
      <c r="I8" s="93" t="s">
        <v>10</v>
      </c>
    </row>
    <row r="9" spans="1:9" ht="16.5" thickBot="1">
      <c r="A9" s="285"/>
      <c r="B9" s="276" t="s">
        <v>78</v>
      </c>
      <c r="C9" s="110"/>
      <c r="D9" s="253"/>
      <c r="E9" s="393">
        <f>'Funding Summary'!D27</f>
        <v>0</v>
      </c>
      <c r="F9" s="394"/>
      <c r="G9" s="395"/>
      <c r="H9" s="396">
        <f>'Funding Summary'!D28</f>
        <v>0</v>
      </c>
      <c r="I9" s="396">
        <f>SUM(E9:H9)</f>
        <v>0</v>
      </c>
    </row>
    <row r="10" spans="1:9" ht="16.5" thickBot="1">
      <c r="A10" s="286"/>
      <c r="B10" s="276" t="s">
        <v>90</v>
      </c>
      <c r="C10" s="254"/>
      <c r="D10" s="255"/>
      <c r="E10" s="393">
        <f>E9-E11</f>
        <v>0</v>
      </c>
      <c r="F10" s="397"/>
      <c r="G10" s="398"/>
      <c r="H10" s="396">
        <f>H9-H11</f>
        <v>0</v>
      </c>
      <c r="I10" s="396">
        <f>SUM(E10:H10)</f>
        <v>0</v>
      </c>
    </row>
    <row r="11" spans="1:9" ht="16.5" thickBot="1">
      <c r="A11" s="287"/>
      <c r="B11" s="276" t="s">
        <v>91</v>
      </c>
      <c r="C11" s="112"/>
      <c r="D11" s="256"/>
      <c r="E11" s="393">
        <f>ROUND(E9*0.8,0)</f>
        <v>0</v>
      </c>
      <c r="F11" s="399"/>
      <c r="G11" s="400"/>
      <c r="H11" s="396">
        <f>ROUND(H9*0.8,0)</f>
        <v>0</v>
      </c>
      <c r="I11" s="396">
        <f>SUM(E11:H11)</f>
        <v>0</v>
      </c>
    </row>
    <row r="12" spans="1:9" ht="13.5" thickBot="1">
      <c r="A12" s="282" t="str">
        <f>'Area Office Obligation Profile'!C12</f>
        <v>1100</v>
      </c>
      <c r="B12" s="229" t="s">
        <v>200</v>
      </c>
      <c r="C12" s="257">
        <f>ROUND('Area Office Obligation Profile'!C11,0)</f>
        <v>0</v>
      </c>
      <c r="D12" s="84">
        <f>1-SUM(D13:D23)</f>
        <v>1</v>
      </c>
      <c r="E12" s="257">
        <f>ROUND($E$11*D12,0)</f>
        <v>0</v>
      </c>
      <c r="F12" s="277">
        <f>ROUND('HQ Obligation Profile'!C12,0)</f>
        <v>39001390</v>
      </c>
      <c r="G12" s="84">
        <f>1-SUM(G13:G23)</f>
        <v>0.2932999999999999</v>
      </c>
      <c r="H12" s="283">
        <f>ROUND($H$11*G12,0)</f>
        <v>0</v>
      </c>
      <c r="I12" s="284">
        <f>E12+H12</f>
        <v>0</v>
      </c>
    </row>
    <row r="13" spans="1:9" ht="13.5" thickBot="1">
      <c r="A13" s="282">
        <v>1200</v>
      </c>
      <c r="B13" s="120" t="s">
        <v>239</v>
      </c>
      <c r="C13" s="257">
        <f>ROUND('Area Office Obligation Profile'!D11,0)</f>
        <v>0</v>
      </c>
      <c r="D13" s="84">
        <f>IF($C$24=0,0,ROUND(C13/$C$24,4))</f>
        <v>0</v>
      </c>
      <c r="E13" s="257">
        <f>ROUND($E$11*D13,0)</f>
        <v>0</v>
      </c>
      <c r="F13" s="277">
        <f>ROUND('HQ Obligation Profile'!D12,0)</f>
        <v>1573938</v>
      </c>
      <c r="G13" s="84">
        <f>IF($F$24=0,0,ROUND(F13/$F$24,4))</f>
        <v>0.0118</v>
      </c>
      <c r="H13" s="283">
        <f>ROUND($H$11*G13,0)</f>
        <v>0</v>
      </c>
      <c r="I13" s="284">
        <f>E13+H13</f>
        <v>0</v>
      </c>
    </row>
    <row r="14" spans="1:9" ht="13.5" thickBot="1">
      <c r="A14" s="282">
        <v>1200</v>
      </c>
      <c r="B14" s="120" t="s">
        <v>240</v>
      </c>
      <c r="C14" s="257">
        <f>ROUND('Area Office Obligation Profile'!E11,0)</f>
        <v>0</v>
      </c>
      <c r="D14" s="84">
        <f>IF($C$24=0,0,ROUND(C14/$C$24,4))</f>
        <v>0</v>
      </c>
      <c r="E14" s="257">
        <f>ROUND($E$11*D14,0)</f>
        <v>0</v>
      </c>
      <c r="F14" s="277">
        <f>ROUND('HQ Obligation Profile'!E12,0)</f>
        <v>481348</v>
      </c>
      <c r="G14" s="84">
        <f>IF($F$24=0,0,ROUND(F14/$F$24,4))</f>
        <v>0.0036</v>
      </c>
      <c r="H14" s="283">
        <f>ROUND($H$11*G14,0)</f>
        <v>0</v>
      </c>
      <c r="I14" s="284">
        <f>E14+H14</f>
        <v>0</v>
      </c>
    </row>
    <row r="15" spans="1:10" ht="13.5" thickBot="1">
      <c r="A15" s="282">
        <v>1200</v>
      </c>
      <c r="B15" s="120" t="s">
        <v>241</v>
      </c>
      <c r="C15" s="257">
        <f>ROUND('Area Office Obligation Profile'!F11,0)</f>
        <v>0</v>
      </c>
      <c r="D15" s="84">
        <f>IF($C$24=0,0,ROUND(C15/$C$24,4))</f>
        <v>0</v>
      </c>
      <c r="E15" s="257">
        <f>ROUND($E$11*D15,0)</f>
        <v>0</v>
      </c>
      <c r="F15" s="277">
        <f>ROUND('HQ Obligation Profile'!F12,0)</f>
        <v>1387678</v>
      </c>
      <c r="G15" s="84">
        <f>IF($F$24=0,0,ROUND(F15/$F$24,4))</f>
        <v>0.0104</v>
      </c>
      <c r="H15" s="283">
        <f>ROUND($H$11*G15,0)</f>
        <v>0</v>
      </c>
      <c r="I15" s="284">
        <f>E15+H15</f>
        <v>0</v>
      </c>
      <c r="J15" s="1029"/>
    </row>
    <row r="16" spans="1:9" ht="13.5" thickBot="1">
      <c r="A16" s="282">
        <v>1200</v>
      </c>
      <c r="B16" s="120" t="s">
        <v>242</v>
      </c>
      <c r="C16" s="258">
        <f>ROUND('Area Office Obligation Profile'!G11,0)</f>
        <v>0</v>
      </c>
      <c r="D16" s="84">
        <f>IF($C$24=0,0,ROUND(C16/$C$24,4))</f>
        <v>0</v>
      </c>
      <c r="E16" s="257">
        <f aca="true" t="shared" si="0" ref="E16:E22">ROUND($E$11*D16,0)</f>
        <v>0</v>
      </c>
      <c r="F16" s="278">
        <f>ROUND('HQ Obligation Profile'!G12,0)</f>
        <v>8311747</v>
      </c>
      <c r="G16" s="84">
        <f>IF($F$24=0,0,ROUND(F16/$F$24,4))</f>
        <v>0.0625</v>
      </c>
      <c r="H16" s="283">
        <f>ROUND($H$11*G16,0)</f>
        <v>0</v>
      </c>
      <c r="I16" s="284">
        <f aca="true" t="shared" si="1" ref="I16:I23">E16+H16</f>
        <v>0</v>
      </c>
    </row>
    <row r="17" spans="1:9" ht="13.5" thickBot="1">
      <c r="A17" s="282">
        <v>2100</v>
      </c>
      <c r="B17" s="120" t="s">
        <v>214</v>
      </c>
      <c r="C17" s="258">
        <f>ROUND('Area Office Obligation Profile'!H11,0)</f>
        <v>0</v>
      </c>
      <c r="D17" s="84">
        <f aca="true" t="shared" si="2" ref="D17:D23">IF($C$24=0,0,ROUND(C17/$C$24,4))</f>
        <v>0</v>
      </c>
      <c r="E17" s="257">
        <f t="shared" si="0"/>
        <v>0</v>
      </c>
      <c r="F17" s="278">
        <f>ROUND('HQ Obligation Profile'!H12,0)</f>
        <v>3391260</v>
      </c>
      <c r="G17" s="84">
        <f aca="true" t="shared" si="3" ref="G17:G23">IF($F$24=0,0,ROUND(F17/$F$24,4))</f>
        <v>0.0255</v>
      </c>
      <c r="H17" s="283">
        <f aca="true" t="shared" si="4" ref="H17:H22">ROUND($H$11*G17,0)</f>
        <v>0</v>
      </c>
      <c r="I17" s="284">
        <f t="shared" si="1"/>
        <v>0</v>
      </c>
    </row>
    <row r="18" spans="1:9" ht="13.5" thickBot="1">
      <c r="A18" s="282">
        <v>2200</v>
      </c>
      <c r="B18" s="120" t="s">
        <v>201</v>
      </c>
      <c r="C18" s="258">
        <f>ROUND('Area Office Obligation Profile'!I11,0)</f>
        <v>0</v>
      </c>
      <c r="D18" s="84">
        <f t="shared" si="2"/>
        <v>0</v>
      </c>
      <c r="E18" s="257">
        <f t="shared" si="0"/>
        <v>0</v>
      </c>
      <c r="F18" s="278">
        <f>ROUND('HQ Obligation Profile'!I12,0)</f>
        <v>227345</v>
      </c>
      <c r="G18" s="84">
        <f t="shared" si="3"/>
        <v>0.0017</v>
      </c>
      <c r="H18" s="283">
        <f t="shared" si="4"/>
        <v>0</v>
      </c>
      <c r="I18" s="284">
        <f t="shared" si="1"/>
        <v>0</v>
      </c>
    </row>
    <row r="19" spans="1:9" ht="13.5" thickBot="1">
      <c r="A19" s="282">
        <v>2300</v>
      </c>
      <c r="B19" s="120" t="s">
        <v>215</v>
      </c>
      <c r="C19" s="258">
        <f>ROUND('Area Office Obligation Profile'!J11,0)</f>
        <v>0</v>
      </c>
      <c r="D19" s="84">
        <f t="shared" si="2"/>
        <v>0</v>
      </c>
      <c r="E19" s="257">
        <f t="shared" si="0"/>
        <v>0</v>
      </c>
      <c r="F19" s="278">
        <f>ROUND('HQ Obligation Profile'!J12,0)</f>
        <v>6650630</v>
      </c>
      <c r="G19" s="84">
        <f t="shared" si="3"/>
        <v>0.05</v>
      </c>
      <c r="H19" s="283">
        <f t="shared" si="4"/>
        <v>0</v>
      </c>
      <c r="I19" s="284">
        <f t="shared" si="1"/>
        <v>0</v>
      </c>
    </row>
    <row r="20" spans="1:9" ht="13.5" thickBot="1">
      <c r="A20" s="282">
        <v>2400</v>
      </c>
      <c r="B20" s="120" t="s">
        <v>202</v>
      </c>
      <c r="C20" s="258">
        <f>ROUND('Area Office Obligation Profile'!K11,0)</f>
        <v>0</v>
      </c>
      <c r="D20" s="84">
        <f t="shared" si="2"/>
        <v>0</v>
      </c>
      <c r="E20" s="257">
        <f t="shared" si="0"/>
        <v>0</v>
      </c>
      <c r="F20" s="278">
        <f>ROUND('HQ Obligation Profile'!K12,0)</f>
        <v>181855</v>
      </c>
      <c r="G20" s="84">
        <f t="shared" si="3"/>
        <v>0.0014</v>
      </c>
      <c r="H20" s="283">
        <f t="shared" si="4"/>
        <v>0</v>
      </c>
      <c r="I20" s="284">
        <f t="shared" si="1"/>
        <v>0</v>
      </c>
    </row>
    <row r="21" spans="1:9" ht="13.5" thickBot="1">
      <c r="A21" s="282">
        <v>2500</v>
      </c>
      <c r="B21" s="231" t="s">
        <v>216</v>
      </c>
      <c r="C21" s="258">
        <f>ROUND('Area Office Obligation Profile'!L11,0)</f>
        <v>0</v>
      </c>
      <c r="D21" s="84">
        <f t="shared" si="2"/>
        <v>0</v>
      </c>
      <c r="E21" s="257">
        <f t="shared" si="0"/>
        <v>0</v>
      </c>
      <c r="F21" s="279">
        <f>ROUND('HQ Obligation Profile'!L12,0)</f>
        <v>70457617</v>
      </c>
      <c r="G21" s="84">
        <f t="shared" si="3"/>
        <v>0.5298</v>
      </c>
      <c r="H21" s="283">
        <f t="shared" si="4"/>
        <v>0</v>
      </c>
      <c r="I21" s="284">
        <f t="shared" si="1"/>
        <v>0</v>
      </c>
    </row>
    <row r="22" spans="1:9" ht="13.5" thickBot="1">
      <c r="A22" s="282">
        <v>2600</v>
      </c>
      <c r="B22" s="232" t="s">
        <v>68</v>
      </c>
      <c r="C22" s="258">
        <f>ROUND('Area Office Obligation Profile'!M11,0)</f>
        <v>0</v>
      </c>
      <c r="D22" s="84">
        <f t="shared" si="2"/>
        <v>0</v>
      </c>
      <c r="E22" s="257">
        <f t="shared" si="0"/>
        <v>0</v>
      </c>
      <c r="F22" s="280">
        <f>ROUND('HQ Obligation Profile'!M12,0)</f>
        <v>275533</v>
      </c>
      <c r="G22" s="84">
        <f t="shared" si="3"/>
        <v>0.0021</v>
      </c>
      <c r="H22" s="283">
        <f t="shared" si="4"/>
        <v>0</v>
      </c>
      <c r="I22" s="284">
        <f t="shared" si="1"/>
        <v>0</v>
      </c>
    </row>
    <row r="23" spans="1:9" ht="13.5" thickBot="1">
      <c r="A23" s="282">
        <v>3100</v>
      </c>
      <c r="B23" s="120" t="s">
        <v>217</v>
      </c>
      <c r="C23" s="258">
        <f>ROUND('Area Office Obligation Profile'!N11,0)</f>
        <v>0</v>
      </c>
      <c r="D23" s="84">
        <f t="shared" si="2"/>
        <v>0</v>
      </c>
      <c r="E23" s="257">
        <f>E11-SUM(E12:E22)</f>
        <v>0</v>
      </c>
      <c r="F23" s="281">
        <f>ROUND('HQ Obligation Profile'!N12,0)</f>
        <v>1055959</v>
      </c>
      <c r="G23" s="84">
        <f t="shared" si="3"/>
        <v>0.0079</v>
      </c>
      <c r="H23" s="283">
        <f>H11-SUM(H12:H22)</f>
        <v>0</v>
      </c>
      <c r="I23" s="284">
        <f t="shared" si="1"/>
        <v>0</v>
      </c>
    </row>
    <row r="24" spans="1:9" ht="13.5" thickBot="1">
      <c r="A24" s="282"/>
      <c r="B24" s="215" t="s">
        <v>218</v>
      </c>
      <c r="C24" s="258">
        <f>SUM(C12:C23)</f>
        <v>0</v>
      </c>
      <c r="D24" s="259">
        <v>1</v>
      </c>
      <c r="E24" s="260">
        <f>SUM(E12:E23)</f>
        <v>0</v>
      </c>
      <c r="F24" s="260">
        <f>SUM(F12:F23)</f>
        <v>132996300</v>
      </c>
      <c r="G24" s="259">
        <v>1</v>
      </c>
      <c r="H24" s="284">
        <f>SUM(H12:H23)</f>
        <v>0</v>
      </c>
      <c r="I24" s="284">
        <f>SUM(I12:I23)</f>
        <v>0</v>
      </c>
    </row>
    <row r="25" spans="1:9" ht="12.75">
      <c r="A25" s="83" t="s">
        <v>92</v>
      </c>
      <c r="B25" s="1193"/>
      <c r="C25" s="1194"/>
      <c r="D25" s="1194"/>
      <c r="E25" s="1194"/>
      <c r="F25" s="1194"/>
      <c r="G25" s="1194"/>
      <c r="H25" s="1194"/>
      <c r="I25" s="1195"/>
    </row>
    <row r="26" spans="1:9" ht="12.75">
      <c r="A26" s="4"/>
      <c r="B26" s="1190"/>
      <c r="C26" s="1191"/>
      <c r="D26" s="1191"/>
      <c r="E26" s="1191"/>
      <c r="F26" s="1191"/>
      <c r="G26" s="1191"/>
      <c r="H26" s="1191"/>
      <c r="I26" s="1192"/>
    </row>
    <row r="27" spans="1:9" ht="13.5" thickBot="1">
      <c r="A27" s="5"/>
      <c r="B27" s="1187"/>
      <c r="C27" s="1188"/>
      <c r="D27" s="1188"/>
      <c r="E27" s="1188"/>
      <c r="F27" s="1188"/>
      <c r="G27" s="1188"/>
      <c r="H27" s="1188"/>
      <c r="I27" s="1189"/>
    </row>
    <row r="29" spans="4:9" ht="16.5">
      <c r="D29" s="6"/>
      <c r="E29" s="6"/>
      <c r="F29" s="6"/>
      <c r="G29" s="6"/>
      <c r="H29" s="6"/>
      <c r="I29" s="489"/>
    </row>
    <row r="30" spans="4:9" ht="16.5">
      <c r="D30" s="6"/>
      <c r="E30" s="6"/>
      <c r="F30" s="6"/>
      <c r="G30" s="6"/>
      <c r="H30" s="6"/>
      <c r="I30" s="6"/>
    </row>
    <row r="31" spans="4:9" ht="16.5">
      <c r="D31" s="6"/>
      <c r="E31" s="6"/>
      <c r="F31" s="6"/>
      <c r="G31" s="6"/>
      <c r="H31" s="6"/>
      <c r="I31" s="6"/>
    </row>
    <row r="32" spans="4:9" ht="16.5">
      <c r="D32" s="6"/>
      <c r="E32" s="6"/>
      <c r="F32" s="6"/>
      <c r="G32" s="6"/>
      <c r="H32" s="6"/>
      <c r="I32" s="6"/>
    </row>
    <row r="33" spans="4:9" ht="16.5">
      <c r="D33" s="6"/>
      <c r="E33" s="6"/>
      <c r="F33" s="6"/>
      <c r="G33" s="6"/>
      <c r="H33" s="6"/>
      <c r="I33" s="6"/>
    </row>
    <row r="34" spans="4:9" ht="16.5">
      <c r="D34" s="6"/>
      <c r="E34" s="6"/>
      <c r="F34" s="6"/>
      <c r="G34" s="6"/>
      <c r="H34" s="6"/>
      <c r="I34" s="6"/>
    </row>
    <row r="35" spans="4:9" ht="16.5">
      <c r="D35" s="6"/>
      <c r="E35" s="6"/>
      <c r="F35" s="6"/>
      <c r="G35" s="6"/>
      <c r="H35" s="6"/>
      <c r="I35" s="6"/>
    </row>
  </sheetData>
  <sheetProtection/>
  <mergeCells count="7">
    <mergeCell ref="B27:I27"/>
    <mergeCell ref="B26:I26"/>
    <mergeCell ref="B25:I25"/>
    <mergeCell ref="A1:I1"/>
    <mergeCell ref="A2:I2"/>
    <mergeCell ref="F7:H7"/>
    <mergeCell ref="C7:E7"/>
  </mergeCells>
  <printOptions headings="1" horizontalCentered="1"/>
  <pageMargins left="0.12" right="0.66" top="0.75" bottom="0.53" header="0.5" footer="0.5"/>
  <pageSetup fitToHeight="1" fitToWidth="1" horizontalDpi="360" verticalDpi="360" orientation="landscape" scale="94" r:id="rId1"/>
  <headerFooter alignWithMargins="0">
    <oddHeader>&amp;LPage &amp;P of &amp;N&amp;RPrinted Date:  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H1">
      <pane ySplit="13" topLeftCell="A14" activePane="bottomLeft" state="frozen"/>
      <selection pane="topLeft" activeCell="A18" sqref="A18:M18"/>
      <selection pane="bottomLeft" activeCell="D29" sqref="D29"/>
    </sheetView>
  </sheetViews>
  <sheetFormatPr defaultColWidth="9.140625" defaultRowHeight="12.75"/>
  <cols>
    <col min="1" max="1" width="10.140625" style="0" bestFit="1" customWidth="1"/>
    <col min="2" max="2" width="36.421875" style="0" bestFit="1" customWidth="1"/>
    <col min="3" max="3" width="15.00390625" style="0" bestFit="1" customWidth="1"/>
    <col min="4" max="4" width="13.8515625" style="0" customWidth="1"/>
    <col min="5" max="5" width="16.140625" style="0" customWidth="1"/>
    <col min="6" max="6" width="15.00390625" style="0" customWidth="1"/>
    <col min="7" max="7" width="14.28125" style="0" customWidth="1"/>
    <col min="8" max="8" width="14.00390625" style="0" bestFit="1" customWidth="1"/>
    <col min="9" max="9" width="12.28125" style="0" bestFit="1" customWidth="1"/>
    <col min="10" max="10" width="14.00390625" style="0" customWidth="1"/>
    <col min="11" max="11" width="12.8515625" style="0" bestFit="1" customWidth="1"/>
    <col min="12" max="12" width="15.00390625" style="0" customWidth="1"/>
    <col min="13" max="13" width="13.421875" style="0" bestFit="1" customWidth="1"/>
    <col min="14" max="14" width="14.00390625" style="0" bestFit="1" customWidth="1"/>
    <col min="15" max="15" width="16.00390625" style="0" bestFit="1" customWidth="1"/>
    <col min="16" max="16" width="11.140625" style="0" bestFit="1" customWidth="1"/>
  </cols>
  <sheetData>
    <row r="1" spans="1:15" ht="12.75">
      <c r="A1" s="360"/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2"/>
    </row>
    <row r="2" spans="1:15" ht="33">
      <c r="A2" s="1204" t="s">
        <v>393</v>
      </c>
      <c r="B2" s="1205"/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5"/>
      <c r="N2" s="1205"/>
      <c r="O2" s="1206"/>
    </row>
    <row r="3" spans="1:15" ht="16.5" thickBot="1">
      <c r="A3" s="1207" t="s">
        <v>487</v>
      </c>
      <c r="B3" s="1208"/>
      <c r="C3" s="1208"/>
      <c r="D3" s="1208"/>
      <c r="E3" s="1208"/>
      <c r="F3" s="1208"/>
      <c r="G3" s="1208"/>
      <c r="H3" s="1208"/>
      <c r="I3" s="1208"/>
      <c r="J3" s="1208"/>
      <c r="K3" s="1208"/>
      <c r="L3" s="1208"/>
      <c r="M3" s="1208"/>
      <c r="N3" s="1208"/>
      <c r="O3" s="1209"/>
    </row>
    <row r="4" spans="1:15" ht="14.25" thickBot="1" thickTop="1">
      <c r="A4" s="95"/>
      <c r="B4" s="261" t="s">
        <v>180</v>
      </c>
      <c r="C4" s="423">
        <f>'Tribal Request'!B4</f>
        <v>0</v>
      </c>
      <c r="D4" s="228"/>
      <c r="E4" s="386"/>
      <c r="F4" s="386"/>
      <c r="G4" s="228"/>
      <c r="H4" s="244"/>
      <c r="I4" s="228"/>
      <c r="J4" s="228"/>
      <c r="K4" s="228"/>
      <c r="L4" s="228"/>
      <c r="M4" s="228"/>
      <c r="N4" s="228"/>
      <c r="O4" s="230"/>
    </row>
    <row r="5" spans="1:15" ht="13.5" thickBot="1">
      <c r="A5" s="224"/>
      <c r="B5" s="247" t="str">
        <f>'IT, Dir, Startup and Pre-Award'!I4</f>
        <v>HQ ISD #:</v>
      </c>
      <c r="C5" s="520" t="str">
        <f>'IT, Dir, Startup and Pre-Award'!J4</f>
        <v>10-_____</v>
      </c>
      <c r="D5" s="1210" t="s">
        <v>489</v>
      </c>
      <c r="E5" s="1211"/>
      <c r="F5" s="1211"/>
      <c r="G5" s="1211"/>
      <c r="H5" s="1211"/>
      <c r="I5" s="1211"/>
      <c r="J5" s="1211"/>
      <c r="K5" s="1211"/>
      <c r="L5" s="1211"/>
      <c r="M5" s="228"/>
      <c r="N5" s="228"/>
      <c r="O5" s="230"/>
    </row>
    <row r="6" spans="1:15" ht="13.5" thickBot="1">
      <c r="A6" s="224"/>
      <c r="B6" s="247" t="str">
        <f>'IT, Dir, Startup and Pre-Award'!I5</f>
        <v>PFSA Start Date:</v>
      </c>
      <c r="C6" s="521">
        <f>'IT, Dir, Startup and Pre-Award'!J5</f>
        <v>0</v>
      </c>
      <c r="D6" s="386"/>
      <c r="E6" s="386"/>
      <c r="F6" s="386"/>
      <c r="G6" s="228"/>
      <c r="H6" s="244"/>
      <c r="I6" s="228"/>
      <c r="J6" s="228"/>
      <c r="K6" s="228"/>
      <c r="L6" s="228"/>
      <c r="M6" s="228"/>
      <c r="N6" s="228"/>
      <c r="O6" s="230"/>
    </row>
    <row r="7" spans="1:15" ht="13.5" thickBot="1">
      <c r="A7" s="224"/>
      <c r="B7" s="247" t="str">
        <f>'IT, Dir, Startup and Pre-Award'!I6</f>
        <v>Award Performance Period Beginning Date:</v>
      </c>
      <c r="C7" s="521">
        <f>'IT, Dir, Startup and Pre-Award'!J6</f>
        <v>0</v>
      </c>
      <c r="D7" s="386"/>
      <c r="E7" s="386"/>
      <c r="F7" s="386"/>
      <c r="G7" s="228"/>
      <c r="H7" s="244"/>
      <c r="I7" s="228"/>
      <c r="J7" s="228"/>
      <c r="K7" s="228"/>
      <c r="L7" s="228"/>
      <c r="M7" s="228"/>
      <c r="N7" s="228"/>
      <c r="O7" s="230"/>
    </row>
    <row r="8" spans="1:15" ht="13.5" thickBot="1">
      <c r="A8" s="224"/>
      <c r="B8" s="247" t="str">
        <f>'IT, Dir, Startup and Pre-Award'!I7</f>
        <v>Award Performance Period  Ending Date:</v>
      </c>
      <c r="C8" s="521">
        <f>'IT, Dir, Startup and Pre-Award'!J7</f>
        <v>0</v>
      </c>
      <c r="D8" s="386"/>
      <c r="E8" s="386"/>
      <c r="F8" s="386"/>
      <c r="G8" s="228"/>
      <c r="H8" s="244"/>
      <c r="I8" s="228"/>
      <c r="J8" s="228"/>
      <c r="K8" s="228"/>
      <c r="L8" s="228"/>
      <c r="M8" s="228"/>
      <c r="N8" s="228"/>
      <c r="O8" s="230"/>
    </row>
    <row r="9" spans="1:15" ht="13.5" thickBot="1">
      <c r="A9" s="235" t="str">
        <f>'ISD Summary'!A7:C7</f>
        <v>Tribe/Contractor:  </v>
      </c>
      <c r="B9" s="233"/>
      <c r="C9" s="234"/>
      <c r="D9" s="244"/>
      <c r="E9" s="434"/>
      <c r="F9" s="244"/>
      <c r="G9" s="244"/>
      <c r="H9" s="244"/>
      <c r="I9" s="228"/>
      <c r="J9" s="228"/>
      <c r="K9" s="228"/>
      <c r="L9" s="228"/>
      <c r="M9" s="228"/>
      <c r="N9" s="228"/>
      <c r="O9" s="383"/>
    </row>
    <row r="10" spans="1:15" ht="13.5" thickBot="1">
      <c r="A10" s="235" t="str">
        <f>'ISD Summary'!A8:C8</f>
        <v>Program:  </v>
      </c>
      <c r="B10" s="233"/>
      <c r="C10" s="234"/>
      <c r="D10" s="244"/>
      <c r="E10" s="392"/>
      <c r="F10" s="244"/>
      <c r="G10" s="244"/>
      <c r="H10" s="244"/>
      <c r="I10" s="228"/>
      <c r="J10" s="228"/>
      <c r="K10" s="228"/>
      <c r="L10" s="228"/>
      <c r="M10" s="228"/>
      <c r="N10" s="228"/>
      <c r="O10" s="230"/>
    </row>
    <row r="11" spans="1:15" ht="13.5" thickBot="1">
      <c r="A11" s="236" t="str">
        <f>'ISD Summary'!A9:C9</f>
        <v>Contract/Compact #:  </v>
      </c>
      <c r="B11" s="246"/>
      <c r="C11" s="245"/>
      <c r="D11" s="244"/>
      <c r="E11" s="244"/>
      <c r="F11" s="244"/>
      <c r="G11" s="244"/>
      <c r="H11" s="244"/>
      <c r="I11" s="228"/>
      <c r="J11" s="228"/>
      <c r="K11" s="228"/>
      <c r="L11" s="228"/>
      <c r="M11" s="228"/>
      <c r="N11" s="228"/>
      <c r="O11" s="230"/>
    </row>
    <row r="12" spans="1:15" ht="14.25" thickBot="1" thickTop="1">
      <c r="A12" s="363"/>
      <c r="B12" s="243" t="s">
        <v>176</v>
      </c>
      <c r="C12" s="1011">
        <f>+C15+C16+C17+C18+C19+C22</f>
        <v>39001390</v>
      </c>
      <c r="D12" s="1011">
        <f aca="true" t="shared" si="0" ref="D12:N12">+D15+D16+D17+D18+D19+D22</f>
        <v>1573938</v>
      </c>
      <c r="E12" s="1011">
        <f t="shared" si="0"/>
        <v>481348</v>
      </c>
      <c r="F12" s="1011">
        <f t="shared" si="0"/>
        <v>1387678</v>
      </c>
      <c r="G12" s="1011">
        <f t="shared" si="0"/>
        <v>8311747</v>
      </c>
      <c r="H12" s="1011">
        <f t="shared" si="0"/>
        <v>3391260</v>
      </c>
      <c r="I12" s="1011">
        <f t="shared" si="0"/>
        <v>227345</v>
      </c>
      <c r="J12" s="1011">
        <f t="shared" si="0"/>
        <v>6650630</v>
      </c>
      <c r="K12" s="1011">
        <f t="shared" si="0"/>
        <v>181855</v>
      </c>
      <c r="L12" s="1011">
        <f t="shared" si="0"/>
        <v>70457617</v>
      </c>
      <c r="M12" s="1011">
        <f t="shared" si="0"/>
        <v>275533</v>
      </c>
      <c r="N12" s="1011">
        <f t="shared" si="0"/>
        <v>1055959</v>
      </c>
      <c r="O12" s="1012">
        <f>O20+O23</f>
        <v>132996300</v>
      </c>
    </row>
    <row r="13" spans="1:15" ht="14.25" thickBot="1" thickTop="1">
      <c r="A13" s="1010" t="s">
        <v>213</v>
      </c>
      <c r="B13" s="369" t="s">
        <v>212</v>
      </c>
      <c r="C13" s="369" t="s">
        <v>211</v>
      </c>
      <c r="D13" s="369" t="s">
        <v>235</v>
      </c>
      <c r="E13" s="369" t="s">
        <v>236</v>
      </c>
      <c r="F13" s="369" t="s">
        <v>237</v>
      </c>
      <c r="G13" s="369" t="s">
        <v>238</v>
      </c>
      <c r="H13" s="369" t="s">
        <v>210</v>
      </c>
      <c r="I13" s="369" t="s">
        <v>209</v>
      </c>
      <c r="J13" s="369" t="s">
        <v>208</v>
      </c>
      <c r="K13" s="369" t="s">
        <v>207</v>
      </c>
      <c r="L13" s="369" t="s">
        <v>206</v>
      </c>
      <c r="M13" s="369" t="s">
        <v>205</v>
      </c>
      <c r="N13" s="369" t="s">
        <v>204</v>
      </c>
      <c r="O13" s="370" t="s">
        <v>10</v>
      </c>
    </row>
    <row r="14" spans="1:16" ht="12.75">
      <c r="A14" s="549" t="s">
        <v>233</v>
      </c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5"/>
      <c r="P14" s="41"/>
    </row>
    <row r="15" spans="1:16" ht="12.75">
      <c r="A15" s="1030" t="s">
        <v>490</v>
      </c>
      <c r="B15" s="1013" t="s">
        <v>171</v>
      </c>
      <c r="C15" s="1017">
        <v>11433489</v>
      </c>
      <c r="D15" s="1018">
        <v>411438</v>
      </c>
      <c r="E15" s="1018">
        <v>69350</v>
      </c>
      <c r="F15" s="1018">
        <v>396555</v>
      </c>
      <c r="G15" s="1018">
        <v>2930441</v>
      </c>
      <c r="H15" s="1017">
        <v>2034882</v>
      </c>
      <c r="I15" s="1017">
        <v>90726</v>
      </c>
      <c r="J15" s="1017">
        <v>6422089</v>
      </c>
      <c r="K15" s="1017">
        <v>132951</v>
      </c>
      <c r="L15" s="1017">
        <v>60474824</v>
      </c>
      <c r="M15" s="1017">
        <v>89200</v>
      </c>
      <c r="N15" s="1017">
        <v>528416</v>
      </c>
      <c r="O15" s="1019">
        <f>N15+M15+L15+K15+J15+I15+H15+G15+F15+E15+D15+C15</f>
        <v>85014361</v>
      </c>
      <c r="P15" s="387"/>
    </row>
    <row r="16" spans="1:16" ht="12.75">
      <c r="A16" s="1030" t="s">
        <v>491</v>
      </c>
      <c r="B16" s="1013" t="s">
        <v>488</v>
      </c>
      <c r="C16" s="1017">
        <v>0</v>
      </c>
      <c r="D16" s="1017">
        <v>0</v>
      </c>
      <c r="E16" s="1017">
        <v>0</v>
      </c>
      <c r="F16" s="1017">
        <v>0</v>
      </c>
      <c r="G16" s="1017">
        <v>0</v>
      </c>
      <c r="H16" s="1017">
        <v>0</v>
      </c>
      <c r="I16" s="1017">
        <v>0</v>
      </c>
      <c r="J16" s="1017">
        <v>0</v>
      </c>
      <c r="K16" s="1017">
        <v>0</v>
      </c>
      <c r="L16" s="1017">
        <v>7473488</v>
      </c>
      <c r="M16" s="1017">
        <v>0</v>
      </c>
      <c r="N16" s="1017">
        <v>0</v>
      </c>
      <c r="O16" s="1019">
        <f>N16+M16+L16+K16+J16+I16+H16+G16+F16+E16+D16+C16</f>
        <v>7473488</v>
      </c>
      <c r="P16" s="388"/>
    </row>
    <row r="17" spans="1:16" ht="12.75">
      <c r="A17" s="1030" t="s">
        <v>492</v>
      </c>
      <c r="B17" s="1013" t="s">
        <v>231</v>
      </c>
      <c r="C17" s="1017">
        <v>19352146</v>
      </c>
      <c r="D17" s="1018">
        <v>860842</v>
      </c>
      <c r="E17" s="1018">
        <v>269389</v>
      </c>
      <c r="F17" s="1018">
        <v>755465</v>
      </c>
      <c r="G17" s="1018">
        <v>3559170</v>
      </c>
      <c r="H17" s="1017">
        <v>569173</v>
      </c>
      <c r="I17" s="1017">
        <v>100903</v>
      </c>
      <c r="J17" s="1017">
        <v>143574</v>
      </c>
      <c r="K17" s="1017">
        <v>27821</v>
      </c>
      <c r="L17" s="1017">
        <v>1031232</v>
      </c>
      <c r="M17" s="1017">
        <v>129555</v>
      </c>
      <c r="N17" s="1017">
        <v>418576</v>
      </c>
      <c r="O17" s="1019">
        <f>N17+M17+L17+K17+J17+I17+H17+G17+F17+E17+D17+C17</f>
        <v>27217846</v>
      </c>
      <c r="P17" s="389"/>
    </row>
    <row r="18" spans="1:16" ht="12.75">
      <c r="A18" s="1030" t="s">
        <v>493</v>
      </c>
      <c r="B18" s="1013" t="s">
        <v>232</v>
      </c>
      <c r="C18" s="1017">
        <v>6850436</v>
      </c>
      <c r="D18" s="1018">
        <v>229952</v>
      </c>
      <c r="E18" s="1018">
        <v>64036</v>
      </c>
      <c r="F18" s="1018">
        <v>235658</v>
      </c>
      <c r="G18" s="1018">
        <v>1643818</v>
      </c>
      <c r="H18" s="1017">
        <v>651375</v>
      </c>
      <c r="I18" s="1017">
        <v>16456</v>
      </c>
      <c r="J18" s="1017">
        <v>74369</v>
      </c>
      <c r="K18" s="1017">
        <v>21083</v>
      </c>
      <c r="L18" s="1017">
        <v>879519</v>
      </c>
      <c r="M18" s="1017">
        <v>50691</v>
      </c>
      <c r="N18" s="1017">
        <v>83926</v>
      </c>
      <c r="O18" s="1019">
        <f>N18+M18+L18+K18+J18+I18+H18+G18+F18+E18+D18+C18</f>
        <v>10801319</v>
      </c>
      <c r="P18" s="389"/>
    </row>
    <row r="19" spans="1:16" ht="12.75">
      <c r="A19" s="1030" t="s">
        <v>494</v>
      </c>
      <c r="B19" s="1014" t="s">
        <v>363</v>
      </c>
      <c r="C19" s="1017">
        <v>1365319</v>
      </c>
      <c r="D19" s="1018">
        <v>71706</v>
      </c>
      <c r="E19" s="1018">
        <v>78573</v>
      </c>
      <c r="F19" s="1018">
        <v>0</v>
      </c>
      <c r="G19" s="1018">
        <v>178318</v>
      </c>
      <c r="H19" s="1017">
        <v>135830</v>
      </c>
      <c r="I19" s="1017">
        <v>19260</v>
      </c>
      <c r="J19" s="1017">
        <v>10598</v>
      </c>
      <c r="K19" s="1017">
        <v>0</v>
      </c>
      <c r="L19" s="1017">
        <v>598554</v>
      </c>
      <c r="M19" s="1017">
        <v>6087</v>
      </c>
      <c r="N19" s="1017">
        <v>25041</v>
      </c>
      <c r="O19" s="1019">
        <f>N19+M19+L19+K19+J19+I19+H19+G19+F19+E19+D19+C19</f>
        <v>2489286</v>
      </c>
      <c r="P19" s="389"/>
    </row>
    <row r="20" spans="1:16" ht="13.5" thickBot="1">
      <c r="A20" s="1015"/>
      <c r="B20" s="1016"/>
      <c r="C20" s="1020"/>
      <c r="D20" s="1020"/>
      <c r="E20" s="1020"/>
      <c r="F20" s="1020"/>
      <c r="G20" s="1020"/>
      <c r="H20" s="1020"/>
      <c r="I20" s="1020"/>
      <c r="J20" s="1020"/>
      <c r="K20" s="1020"/>
      <c r="L20" s="1020"/>
      <c r="M20" s="1020"/>
      <c r="N20" s="1021" t="s">
        <v>473</v>
      </c>
      <c r="O20" s="1022">
        <f>SUM(O15:O19)</f>
        <v>132996300</v>
      </c>
      <c r="P20" s="389"/>
    </row>
    <row r="21" spans="1:15" ht="12.75">
      <c r="A21" s="642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2"/>
    </row>
    <row r="22" spans="1:15" ht="12.75">
      <c r="A22" s="643"/>
      <c r="B22" s="644"/>
      <c r="C22" s="1023"/>
      <c r="D22" s="1024"/>
      <c r="E22" s="1024"/>
      <c r="F22" s="1024"/>
      <c r="G22" s="1024"/>
      <c r="H22" s="1023"/>
      <c r="I22" s="1023"/>
      <c r="J22" s="1023"/>
      <c r="K22" s="1023"/>
      <c r="L22" s="1023"/>
      <c r="M22" s="1023"/>
      <c r="N22" s="1023"/>
      <c r="O22" s="1025"/>
    </row>
    <row r="23" spans="1:15" ht="13.5" thickBot="1">
      <c r="A23" s="373"/>
      <c r="B23" s="374"/>
      <c r="C23" s="1026"/>
      <c r="D23" s="1026"/>
      <c r="E23" s="1026"/>
      <c r="F23" s="1026"/>
      <c r="G23" s="1026"/>
      <c r="H23" s="1026"/>
      <c r="I23" s="1026"/>
      <c r="J23" s="1026"/>
      <c r="K23" s="1026"/>
      <c r="L23" s="1026"/>
      <c r="M23" s="1026"/>
      <c r="N23" s="1027"/>
      <c r="O23" s="1028"/>
    </row>
  </sheetData>
  <sheetProtection/>
  <mergeCells count="3">
    <mergeCell ref="A2:O2"/>
    <mergeCell ref="A3:O3"/>
    <mergeCell ref="D5:L5"/>
  </mergeCells>
  <printOptions headings="1" horizontalCentered="1"/>
  <pageMargins left="0.12" right="0.66" top="1" bottom="1" header="0.5" footer="0.5"/>
  <pageSetup fitToHeight="1" fitToWidth="1" horizontalDpi="360" verticalDpi="360" orientation="landscape" scale="55" r:id="rId1"/>
  <headerFooter alignWithMargins="0">
    <oddHeader>&amp;LPage &amp;P of &amp;N&amp;RPrinted Date: 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pane ySplit="12" topLeftCell="A13" activePane="bottomLeft" state="frozen"/>
      <selection pane="topLeft" activeCell="A18" sqref="A18:M18"/>
      <selection pane="bottomLeft" activeCell="A1" sqref="A1:O1"/>
    </sheetView>
  </sheetViews>
  <sheetFormatPr defaultColWidth="9.140625" defaultRowHeight="12.75"/>
  <cols>
    <col min="1" max="1" width="10.140625" style="0" bestFit="1" customWidth="1"/>
    <col min="2" max="2" width="36.421875" style="0" bestFit="1" customWidth="1"/>
    <col min="3" max="3" width="13.8515625" style="0" customWidth="1"/>
    <col min="4" max="4" width="12.7109375" style="0" customWidth="1"/>
    <col min="5" max="5" width="15.8515625" style="0" customWidth="1"/>
    <col min="6" max="6" width="14.8515625" style="0" customWidth="1"/>
    <col min="7" max="7" width="14.140625" style="0" customWidth="1"/>
    <col min="8" max="8" width="11.140625" style="0" bestFit="1" customWidth="1"/>
    <col min="9" max="9" width="11.140625" style="0" customWidth="1"/>
    <col min="10" max="10" width="12.7109375" style="0" bestFit="1" customWidth="1"/>
    <col min="11" max="11" width="10.140625" style="0" bestFit="1" customWidth="1"/>
    <col min="12" max="12" width="12.7109375" style="0" bestFit="1" customWidth="1"/>
    <col min="13" max="14" width="11.140625" style="0" bestFit="1" customWidth="1"/>
    <col min="15" max="15" width="13.8515625" style="0" bestFit="1" customWidth="1"/>
  </cols>
  <sheetData>
    <row r="1" spans="1:15" ht="33">
      <c r="A1" s="1212" t="s">
        <v>392</v>
      </c>
      <c r="B1" s="1213"/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1213"/>
      <c r="O1" s="1214"/>
    </row>
    <row r="2" spans="1:15" ht="16.5" thickBot="1">
      <c r="A2" s="1207" t="s">
        <v>276</v>
      </c>
      <c r="B2" s="1208"/>
      <c r="C2" s="1208"/>
      <c r="D2" s="1208"/>
      <c r="E2" s="1208"/>
      <c r="F2" s="1208"/>
      <c r="G2" s="1208"/>
      <c r="H2" s="1208"/>
      <c r="I2" s="1208"/>
      <c r="J2" s="1208"/>
      <c r="K2" s="1208"/>
      <c r="L2" s="1208"/>
      <c r="M2" s="1208"/>
      <c r="N2" s="1208"/>
      <c r="O2" s="1209"/>
    </row>
    <row r="3" spans="1:15" ht="14.25" thickBot="1" thickTop="1">
      <c r="A3" s="95"/>
      <c r="B3" s="249" t="s">
        <v>180</v>
      </c>
      <c r="C3" s="422">
        <f>'ISD Summary'!B3</f>
        <v>0</v>
      </c>
      <c r="D3" s="437" t="s">
        <v>274</v>
      </c>
      <c r="E3" s="386"/>
      <c r="F3" s="386"/>
      <c r="G3" s="228"/>
      <c r="H3" s="386"/>
      <c r="I3" s="386"/>
      <c r="J3" s="228"/>
      <c r="K3" s="244"/>
      <c r="L3" s="244"/>
      <c r="M3" s="228"/>
      <c r="N3" s="228"/>
      <c r="O3" s="230"/>
    </row>
    <row r="4" spans="1:15" ht="13.5" thickBot="1">
      <c r="A4" s="224"/>
      <c r="B4" s="248" t="str">
        <f>'Funding Summary'!D4</f>
        <v>HQ ISD #:</v>
      </c>
      <c r="C4" s="522" t="str">
        <f>'Funding Summary'!E4</f>
        <v>10-_____</v>
      </c>
      <c r="D4" s="630"/>
      <c r="E4" s="386"/>
      <c r="F4" s="386"/>
      <c r="G4" s="228"/>
      <c r="H4" s="386"/>
      <c r="I4" s="386"/>
      <c r="J4" s="228"/>
      <c r="K4" s="244"/>
      <c r="L4" s="244"/>
      <c r="M4" s="228"/>
      <c r="N4" s="228"/>
      <c r="O4" s="230"/>
    </row>
    <row r="5" spans="1:15" ht="13.5" thickBot="1">
      <c r="A5" s="224"/>
      <c r="B5" s="248" t="str">
        <f>'Funding Summary'!D5</f>
        <v>PFSA Start Date:</v>
      </c>
      <c r="C5" s="523">
        <f>'Funding Summary'!E5</f>
        <v>0</v>
      </c>
      <c r="D5" s="630"/>
      <c r="E5" s="386"/>
      <c r="F5" s="228"/>
      <c r="G5" s="228"/>
      <c r="H5" s="228"/>
      <c r="I5" s="228"/>
      <c r="J5" s="228"/>
      <c r="K5" s="438"/>
      <c r="L5" s="228"/>
      <c r="M5" s="228"/>
      <c r="N5" s="228"/>
      <c r="O5" s="230"/>
    </row>
    <row r="6" spans="1:15" ht="13.5" thickBot="1">
      <c r="A6" s="224"/>
      <c r="B6" s="248" t="str">
        <f>'Funding Summary'!D6</f>
        <v>Award Performance Period Beginning Date:</v>
      </c>
      <c r="C6" s="523">
        <f>'Funding Summary'!E6</f>
        <v>0</v>
      </c>
      <c r="D6" s="630"/>
      <c r="E6" s="386"/>
      <c r="F6" s="228"/>
      <c r="G6" s="228"/>
      <c r="H6" s="228"/>
      <c r="I6" s="228"/>
      <c r="J6" s="228"/>
      <c r="K6" s="438"/>
      <c r="L6" s="228"/>
      <c r="M6" s="228"/>
      <c r="N6" s="228"/>
      <c r="O6" s="230"/>
    </row>
    <row r="7" spans="1:15" ht="13.5" thickBot="1">
      <c r="A7" s="224"/>
      <c r="B7" s="248" t="str">
        <f>'Funding Summary'!D7</f>
        <v>Award Performance Period  Ending Date:</v>
      </c>
      <c r="C7" s="521">
        <f>'Funding Summary'!E7</f>
        <v>0</v>
      </c>
      <c r="D7" s="630"/>
      <c r="E7" s="386"/>
      <c r="F7" s="228"/>
      <c r="G7" s="228"/>
      <c r="H7" s="228"/>
      <c r="I7" s="228"/>
      <c r="J7" s="244"/>
      <c r="K7" s="102"/>
      <c r="L7" s="102"/>
      <c r="M7" s="228"/>
      <c r="N7" s="228"/>
      <c r="O7" s="230"/>
    </row>
    <row r="8" spans="1:15" ht="13.5" thickBot="1">
      <c r="A8" s="235" t="str">
        <f>'ISD Summary'!A7:C7</f>
        <v>Tribe/Contractor:  </v>
      </c>
      <c r="B8" s="233"/>
      <c r="C8" s="234"/>
      <c r="D8" s="631"/>
      <c r="E8" s="386"/>
      <c r="F8" s="228"/>
      <c r="G8" s="228"/>
      <c r="H8" s="438"/>
      <c r="I8" s="228"/>
      <c r="J8" s="244"/>
      <c r="K8" s="102"/>
      <c r="L8" s="102"/>
      <c r="M8" s="228"/>
      <c r="N8" s="228"/>
      <c r="O8" s="230"/>
    </row>
    <row r="9" spans="1:15" ht="13.5" thickBot="1">
      <c r="A9" s="235" t="str">
        <f>'ISD Summary'!A8:C8</f>
        <v>Program:  </v>
      </c>
      <c r="B9" s="233"/>
      <c r="C9" s="234"/>
      <c r="D9" s="102"/>
      <c r="E9" s="102"/>
      <c r="F9" s="228"/>
      <c r="G9" s="228"/>
      <c r="H9" s="438"/>
      <c r="I9" s="228"/>
      <c r="J9" s="244"/>
      <c r="K9" s="102"/>
      <c r="L9" s="102"/>
      <c r="M9" s="228"/>
      <c r="N9" s="228"/>
      <c r="O9" s="230"/>
    </row>
    <row r="10" spans="1:15" ht="13.5" thickBot="1">
      <c r="A10" s="236" t="str">
        <f>'ISD Summary'!A9:C9</f>
        <v>Contract/Compact #:  </v>
      </c>
      <c r="B10" s="246"/>
      <c r="C10" s="245"/>
      <c r="D10" s="228"/>
      <c r="E10" s="228"/>
      <c r="F10" s="228"/>
      <c r="G10" s="228"/>
      <c r="H10" s="438"/>
      <c r="I10" s="228"/>
      <c r="J10" s="262"/>
      <c r="K10" s="102"/>
      <c r="L10" s="102"/>
      <c r="M10" s="228"/>
      <c r="N10" s="228"/>
      <c r="O10" s="230"/>
    </row>
    <row r="11" spans="1:15" ht="14.25" thickBot="1" thickTop="1">
      <c r="A11" s="363"/>
      <c r="B11" s="243" t="s">
        <v>176</v>
      </c>
      <c r="C11" s="242">
        <f aca="true" t="shared" si="0" ref="C11:N11">SUM(C13:C8806)</f>
        <v>0</v>
      </c>
      <c r="D11" s="241">
        <f t="shared" si="0"/>
        <v>0</v>
      </c>
      <c r="E11" s="241">
        <f t="shared" si="0"/>
        <v>0</v>
      </c>
      <c r="F11" s="241">
        <f t="shared" si="0"/>
        <v>0</v>
      </c>
      <c r="G11" s="241">
        <f t="shared" si="0"/>
        <v>0</v>
      </c>
      <c r="H11" s="241">
        <f t="shared" si="0"/>
        <v>0</v>
      </c>
      <c r="I11" s="241">
        <f t="shared" si="0"/>
        <v>0</v>
      </c>
      <c r="J11" s="241">
        <f t="shared" si="0"/>
        <v>0</v>
      </c>
      <c r="K11" s="241">
        <f t="shared" si="0"/>
        <v>0</v>
      </c>
      <c r="L11" s="241">
        <f t="shared" si="0"/>
        <v>0</v>
      </c>
      <c r="M11" s="241">
        <f t="shared" si="0"/>
        <v>0</v>
      </c>
      <c r="N11" s="241">
        <f t="shared" si="0"/>
        <v>0</v>
      </c>
      <c r="O11" s="364">
        <f>SUM(C11:N11)</f>
        <v>0</v>
      </c>
    </row>
    <row r="12" spans="1:15" ht="14.25" thickBot="1" thickTop="1">
      <c r="A12" s="435" t="s">
        <v>213</v>
      </c>
      <c r="B12" s="412" t="s">
        <v>212</v>
      </c>
      <c r="C12" s="412" t="s">
        <v>211</v>
      </c>
      <c r="D12" s="369" t="s">
        <v>235</v>
      </c>
      <c r="E12" s="369" t="s">
        <v>236</v>
      </c>
      <c r="F12" s="369" t="s">
        <v>237</v>
      </c>
      <c r="G12" s="369" t="s">
        <v>238</v>
      </c>
      <c r="H12" s="412" t="s">
        <v>210</v>
      </c>
      <c r="I12" s="412" t="s">
        <v>209</v>
      </c>
      <c r="J12" s="412" t="s">
        <v>208</v>
      </c>
      <c r="K12" s="412" t="s">
        <v>207</v>
      </c>
      <c r="L12" s="412" t="s">
        <v>206</v>
      </c>
      <c r="M12" s="412" t="s">
        <v>205</v>
      </c>
      <c r="N12" s="412" t="s">
        <v>204</v>
      </c>
      <c r="O12" s="436" t="s">
        <v>10</v>
      </c>
    </row>
    <row r="13" spans="1:15" ht="13.5" thickTop="1">
      <c r="A13" s="524"/>
      <c r="B13" s="525"/>
      <c r="C13" s="526"/>
      <c r="D13" s="527"/>
      <c r="E13" s="527"/>
      <c r="F13" s="527"/>
      <c r="G13" s="527"/>
      <c r="H13" s="526"/>
      <c r="I13" s="526"/>
      <c r="J13" s="526"/>
      <c r="K13" s="526"/>
      <c r="L13" s="526"/>
      <c r="M13" s="526"/>
      <c r="N13" s="526"/>
      <c r="O13" s="528"/>
    </row>
    <row r="14" spans="1:15" ht="12.75">
      <c r="A14" s="529"/>
      <c r="B14" s="530"/>
      <c r="C14" s="531"/>
      <c r="D14" s="532"/>
      <c r="E14" s="532"/>
      <c r="F14" s="532"/>
      <c r="G14" s="532"/>
      <c r="H14" s="531"/>
      <c r="I14" s="531"/>
      <c r="J14" s="531"/>
      <c r="K14" s="531"/>
      <c r="L14" s="531"/>
      <c r="M14" s="531"/>
      <c r="N14" s="531"/>
      <c r="O14" s="533"/>
    </row>
    <row r="15" spans="1:15" ht="12.75">
      <c r="A15" s="529"/>
      <c r="B15" s="530"/>
      <c r="C15" s="531"/>
      <c r="D15" s="532"/>
      <c r="E15" s="532"/>
      <c r="F15" s="532"/>
      <c r="G15" s="532"/>
      <c r="H15" s="531"/>
      <c r="I15" s="531"/>
      <c r="J15" s="531"/>
      <c r="K15" s="531"/>
      <c r="L15" s="531"/>
      <c r="M15" s="531"/>
      <c r="N15" s="531"/>
      <c r="O15" s="533"/>
    </row>
    <row r="16" spans="1:15" ht="12.75">
      <c r="A16" s="529"/>
      <c r="B16" s="530"/>
      <c r="C16" s="531"/>
      <c r="D16" s="532"/>
      <c r="E16" s="532"/>
      <c r="F16" s="532"/>
      <c r="G16" s="532"/>
      <c r="H16" s="531"/>
      <c r="I16" s="531"/>
      <c r="J16" s="531"/>
      <c r="K16" s="531"/>
      <c r="L16" s="531"/>
      <c r="M16" s="531"/>
      <c r="N16" s="531"/>
      <c r="O16" s="533"/>
    </row>
    <row r="17" spans="1:15" ht="12.75">
      <c r="A17" s="529"/>
      <c r="B17" s="530"/>
      <c r="C17" s="531"/>
      <c r="D17" s="532"/>
      <c r="E17" s="532"/>
      <c r="F17" s="532"/>
      <c r="G17" s="532"/>
      <c r="H17" s="531"/>
      <c r="I17" s="531"/>
      <c r="J17" s="531"/>
      <c r="K17" s="531"/>
      <c r="L17" s="531"/>
      <c r="M17" s="531"/>
      <c r="N17" s="531"/>
      <c r="O17" s="533"/>
    </row>
    <row r="18" spans="1:16" ht="12.75">
      <c r="A18" s="529"/>
      <c r="B18" s="530"/>
      <c r="C18" s="531"/>
      <c r="D18" s="532"/>
      <c r="E18" s="532"/>
      <c r="F18" s="532"/>
      <c r="G18" s="532"/>
      <c r="H18" s="531"/>
      <c r="I18" s="531"/>
      <c r="J18" s="531"/>
      <c r="K18" s="531"/>
      <c r="L18" s="531"/>
      <c r="M18" s="531"/>
      <c r="N18" s="531"/>
      <c r="O18" s="533"/>
      <c r="P18" s="534"/>
    </row>
    <row r="19" spans="1:15" ht="13.5" thickBot="1">
      <c r="A19" s="540"/>
      <c r="B19" s="541"/>
      <c r="C19" s="542"/>
      <c r="D19" s="543"/>
      <c r="E19" s="543"/>
      <c r="F19" s="543"/>
      <c r="G19" s="543"/>
      <c r="H19" s="542"/>
      <c r="I19" s="542"/>
      <c r="J19" s="542"/>
      <c r="K19" s="542"/>
      <c r="L19" s="542"/>
      <c r="M19" s="542"/>
      <c r="N19" s="542"/>
      <c r="O19" s="544"/>
    </row>
    <row r="20" spans="1:15" ht="12.75">
      <c r="A20" s="558" t="s">
        <v>326</v>
      </c>
      <c r="B20" s="562"/>
      <c r="C20" s="548"/>
      <c r="D20" s="548"/>
      <c r="E20" s="548"/>
      <c r="F20" s="548"/>
      <c r="G20" s="548"/>
      <c r="H20" s="548"/>
      <c r="I20" s="548"/>
      <c r="J20" s="545"/>
      <c r="K20" s="545"/>
      <c r="L20" s="545"/>
      <c r="M20" s="545"/>
      <c r="N20" s="545"/>
      <c r="O20" s="546"/>
    </row>
    <row r="21" spans="1:15" ht="12.75">
      <c r="A21" s="563"/>
      <c r="B21" s="564"/>
      <c r="C21" s="565"/>
      <c r="D21" s="565"/>
      <c r="E21" s="565"/>
      <c r="F21" s="565"/>
      <c r="G21" s="565"/>
      <c r="H21" s="565"/>
      <c r="I21" s="565"/>
      <c r="J21" s="3"/>
      <c r="K21" s="3"/>
      <c r="L21" s="3"/>
      <c r="M21" s="3"/>
      <c r="N21" s="3"/>
      <c r="O21" s="561"/>
    </row>
    <row r="22" spans="1:15" ht="13.5" thickBot="1">
      <c r="A22" s="559"/>
      <c r="B22" s="566"/>
      <c r="C22" s="547"/>
      <c r="D22" s="547"/>
      <c r="E22" s="547"/>
      <c r="F22" s="547"/>
      <c r="G22" s="547"/>
      <c r="H22" s="547"/>
      <c r="I22" s="547"/>
      <c r="J22" s="432"/>
      <c r="K22" s="432"/>
      <c r="L22" s="432"/>
      <c r="M22" s="432"/>
      <c r="N22" s="432"/>
      <c r="O22" s="433"/>
    </row>
  </sheetData>
  <sheetProtection/>
  <mergeCells count="2">
    <mergeCell ref="A2:O2"/>
    <mergeCell ref="A1:O1"/>
  </mergeCells>
  <printOptions headings="1" horizontalCentered="1"/>
  <pageMargins left="0.25" right="0.66" top="0.96" bottom="0.6" header="0.5" footer="0.5"/>
  <pageSetup fitToHeight="1" fitToWidth="1" horizontalDpi="300" verticalDpi="300" orientation="landscape" scale="60" r:id="rId1"/>
  <headerFooter alignWithMargins="0">
    <oddHeader>&amp;LPage &amp;P of &amp;N&amp;RPrinted Date:  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8:O18"/>
  <sheetViews>
    <sheetView zoomScalePageLayoutView="0" workbookViewId="0" topLeftCell="A1">
      <selection activeCell="A18" sqref="A18:M18"/>
    </sheetView>
  </sheetViews>
  <sheetFormatPr defaultColWidth="9.140625" defaultRowHeight="12.75"/>
  <sheetData>
    <row r="18" spans="1:15" ht="33.75">
      <c r="A18" s="1215" t="s">
        <v>266</v>
      </c>
      <c r="B18" s="1216"/>
      <c r="C18" s="1216"/>
      <c r="D18" s="1216"/>
      <c r="E18" s="1216"/>
      <c r="F18" s="1216"/>
      <c r="G18" s="1216"/>
      <c r="H18" s="1216"/>
      <c r="I18" s="1216"/>
      <c r="J18" s="1216"/>
      <c r="K18" s="1216"/>
      <c r="L18" s="1216"/>
      <c r="M18" s="1216"/>
      <c r="N18" s="424"/>
      <c r="O18" s="424"/>
    </row>
  </sheetData>
  <sheetProtection/>
  <mergeCells count="1">
    <mergeCell ref="A18:M18"/>
  </mergeCells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4"/>
  <sheetViews>
    <sheetView zoomScalePageLayoutView="0" workbookViewId="0" topLeftCell="A1">
      <pane ySplit="15" topLeftCell="A16" activePane="bottomLeft" state="frozen"/>
      <selection pane="topLeft" activeCell="A18" sqref="A18:M18"/>
      <selection pane="bottomLeft" activeCell="A1" sqref="A1:E1"/>
    </sheetView>
  </sheetViews>
  <sheetFormatPr defaultColWidth="9.140625" defaultRowHeight="12.75"/>
  <cols>
    <col min="1" max="1" width="83.00390625" style="9" customWidth="1"/>
    <col min="2" max="2" width="12.7109375" style="9" customWidth="1"/>
    <col min="3" max="5" width="14.421875" style="9" customWidth="1"/>
    <col min="6" max="6" width="8.7109375" style="9" customWidth="1"/>
    <col min="7" max="7" width="12.28125" style="9" customWidth="1"/>
    <col min="8" max="16384" width="9.140625" style="9" customWidth="1"/>
  </cols>
  <sheetData>
    <row r="1" spans="1:5" ht="27.75">
      <c r="A1" s="1082" t="str">
        <f>'Tribal Request'!A1:E1</f>
        <v>FY'______ Indian Self-Determination Funding Request</v>
      </c>
      <c r="B1" s="1083"/>
      <c r="C1" s="1083"/>
      <c r="D1" s="1083"/>
      <c r="E1" s="1084"/>
    </row>
    <row r="2" spans="1:5" ht="20.25">
      <c r="A2" s="1085" t="s">
        <v>474</v>
      </c>
      <c r="B2" s="1086"/>
      <c r="C2" s="1086"/>
      <c r="D2" s="1086"/>
      <c r="E2" s="1087"/>
    </row>
    <row r="3" spans="1:6" ht="13.5" thickBot="1">
      <c r="A3" s="1088" t="str">
        <f>'Tribal Request'!A3:E3</f>
        <v>( Last Form Revision Date - 10/15/098 )</v>
      </c>
      <c r="B3" s="1089"/>
      <c r="C3" s="1089"/>
      <c r="D3" s="1089"/>
      <c r="E3" s="1090"/>
      <c r="F3" s="17"/>
    </row>
    <row r="4" spans="1:8" ht="13.5" thickBot="1">
      <c r="A4" s="219" t="s">
        <v>278</v>
      </c>
      <c r="B4" s="785">
        <f>IF('Tribal Request'!B4=0,"",'Tribal Request'!B4)</f>
      </c>
      <c r="C4" s="111"/>
      <c r="D4" s="113" t="s">
        <v>279</v>
      </c>
      <c r="E4" s="787">
        <f>IF('Tribal Request'!E4=0,"",'Tribal Request'!E4)</f>
      </c>
      <c r="F4" s="17"/>
      <c r="G4" s="14"/>
      <c r="H4" s="14"/>
    </row>
    <row r="5" spans="1:8" ht="27" customHeight="1" thickBot="1">
      <c r="A5" s="114" t="s">
        <v>280</v>
      </c>
      <c r="B5" s="785">
        <f>IF('Tribal Request'!B5=0,"",'Tribal Request'!B5)</f>
      </c>
      <c r="C5" s="1091" t="s">
        <v>281</v>
      </c>
      <c r="D5" s="1092"/>
      <c r="E5" s="787">
        <f>IF('Tribal Request'!E5=0,"",'Tribal Request'!E5)</f>
      </c>
      <c r="F5" s="17"/>
      <c r="G5" s="14"/>
      <c r="H5" s="14"/>
    </row>
    <row r="6" spans="1:8" ht="27" customHeight="1" thickBot="1">
      <c r="A6" s="237" t="s">
        <v>282</v>
      </c>
      <c r="B6" s="785">
        <f>IF('Tribal Request'!B6=0,"",'Tribal Request'!B6)</f>
      </c>
      <c r="C6" s="1091" t="s">
        <v>283</v>
      </c>
      <c r="D6" s="1092"/>
      <c r="E6" s="787">
        <f>IF('Tribal Request'!E6=0,"",'Tribal Request'!E6)</f>
      </c>
      <c r="F6" s="17"/>
      <c r="G6" s="14"/>
      <c r="H6" s="14"/>
    </row>
    <row r="7" spans="1:8" ht="13.5" thickBot="1">
      <c r="A7" s="1095" t="str">
        <f>'Tribal Request'!A7:B7</f>
        <v>Tribe/Contractor:  </v>
      </c>
      <c r="B7" s="1096"/>
      <c r="C7" s="1097" t="s">
        <v>396</v>
      </c>
      <c r="D7" s="1098"/>
      <c r="E7" s="788">
        <f>IF('Tribal Request'!E7=0,0,'Tribal Request'!E7)</f>
        <v>0</v>
      </c>
      <c r="H7" s="14"/>
    </row>
    <row r="8" spans="1:8" ht="13.5" thickBot="1">
      <c r="A8" s="1095" t="str">
        <f>'Tribal Request'!A8:B8</f>
        <v>Program:  </v>
      </c>
      <c r="B8" s="1096"/>
      <c r="C8" s="1097" t="s">
        <v>395</v>
      </c>
      <c r="D8" s="1098"/>
      <c r="E8" s="788">
        <f>IF('Tribal Request'!E8=0,0,'Tribal Request'!E8)</f>
        <v>0</v>
      </c>
      <c r="H8" s="14"/>
    </row>
    <row r="9" spans="1:8" ht="13.5" thickBot="1">
      <c r="A9" s="1095" t="str">
        <f>'Tribal Request'!A9:B9</f>
        <v>Contract/Compact #:  </v>
      </c>
      <c r="B9" s="1096"/>
      <c r="C9" s="1097" t="s">
        <v>397</v>
      </c>
      <c r="D9" s="1098"/>
      <c r="E9" s="788">
        <f>IF('Tribal Request'!E9=0,0,'Tribal Request'!E9)</f>
        <v>0</v>
      </c>
      <c r="H9" s="14"/>
    </row>
    <row r="10" spans="1:8" ht="13.5" thickBot="1">
      <c r="A10" s="672" t="str">
        <f>'Tribal Request'!A10</f>
        <v>HQ ISD #:</v>
      </c>
      <c r="B10" s="786" t="str">
        <f>'Tribal Request'!B10</f>
        <v>10-_____</v>
      </c>
      <c r="C10" s="208"/>
      <c r="D10" s="113" t="s">
        <v>284</v>
      </c>
      <c r="E10" s="788">
        <f>IF('Tribal Request'!E10=0,0,'Tribal Request'!E10)</f>
        <v>0</v>
      </c>
      <c r="F10" s="17"/>
      <c r="G10" s="14"/>
      <c r="H10" s="14"/>
    </row>
    <row r="11" spans="1:8" ht="13.5" thickBot="1">
      <c r="A11" s="675"/>
      <c r="B11" s="676"/>
      <c r="C11" s="671"/>
      <c r="D11" s="113" t="s">
        <v>285</v>
      </c>
      <c r="E11" s="788">
        <f>IF('Tribal Request'!E11=0,0,'Tribal Request'!E11)</f>
        <v>0</v>
      </c>
      <c r="H11" s="14"/>
    </row>
    <row r="12" spans="1:8" ht="13.5" thickBot="1">
      <c r="A12" s="677"/>
      <c r="B12" s="678"/>
      <c r="C12" s="671"/>
      <c r="D12" s="390" t="s">
        <v>286</v>
      </c>
      <c r="E12" s="788">
        <f>IF('Tribal Request'!E12=0,0,'Tribal Request'!E12)</f>
        <v>0</v>
      </c>
      <c r="F12" s="17"/>
      <c r="G12" s="14"/>
      <c r="H12" s="14"/>
    </row>
    <row r="13" spans="1:8" ht="13.5" thickBot="1">
      <c r="A13" s="677"/>
      <c r="B13" s="679"/>
      <c r="C13" s="226"/>
      <c r="D13" s="113" t="s">
        <v>304</v>
      </c>
      <c r="E13" s="788">
        <f>IF('Tribal Request'!E13=0,0,'Tribal Request'!E13)</f>
        <v>0</v>
      </c>
      <c r="F13" s="17"/>
      <c r="G13" s="14"/>
      <c r="H13" s="14"/>
    </row>
    <row r="14" spans="1:8" ht="13.5" thickBot="1">
      <c r="A14" s="673"/>
      <c r="B14" s="674"/>
      <c r="C14" s="226"/>
      <c r="D14" s="113" t="s">
        <v>384</v>
      </c>
      <c r="E14" s="788">
        <f>IF('Tribal Request'!E14=0,0,'Tribal Request'!E14)</f>
        <v>0</v>
      </c>
      <c r="F14" s="17"/>
      <c r="G14" s="14"/>
      <c r="H14" s="14"/>
    </row>
    <row r="15" spans="1:6" ht="79.5" thickBot="1">
      <c r="A15" s="1099" t="s">
        <v>82</v>
      </c>
      <c r="B15" s="1100"/>
      <c r="C15" s="421" t="s">
        <v>198</v>
      </c>
      <c r="D15" s="420" t="s">
        <v>183</v>
      </c>
      <c r="E15" s="420" t="s">
        <v>385</v>
      </c>
      <c r="F15" s="17"/>
    </row>
    <row r="16" spans="1:6" ht="15.75" customHeight="1" thickBot="1">
      <c r="A16" s="496" t="s">
        <v>287</v>
      </c>
      <c r="B16" s="482"/>
      <c r="C16" s="789">
        <f>'Tribal Request'!C16</f>
        <v>0</v>
      </c>
      <c r="D16" s="789">
        <f>'IT, Dir, Startup and Pre-Award'!H43</f>
        <v>0</v>
      </c>
      <c r="E16" s="789">
        <f>'IT, Dir, Startup and Pre-Award'!H134</f>
        <v>0</v>
      </c>
      <c r="F16" s="205"/>
    </row>
    <row r="17" spans="1:9" ht="15.75" customHeight="1" thickBot="1">
      <c r="A17" s="496" t="s">
        <v>288</v>
      </c>
      <c r="B17" s="482"/>
      <c r="C17" s="789">
        <f>'Tribal Request'!C17</f>
        <v>0</v>
      </c>
      <c r="D17" s="789">
        <f>'IT, Dir, Startup and Pre-Award'!H44</f>
        <v>0</v>
      </c>
      <c r="E17" s="789">
        <f>'IT, Dir, Startup and Pre-Award'!H135</f>
        <v>0</v>
      </c>
      <c r="F17" s="28"/>
      <c r="G17" s="556"/>
      <c r="I17" s="11"/>
    </row>
    <row r="18" spans="1:9" ht="15.75" customHeight="1" thickBot="1">
      <c r="A18" s="496" t="s">
        <v>239</v>
      </c>
      <c r="B18" s="482"/>
      <c r="C18" s="789">
        <f>'Tribal Request'!C18</f>
        <v>0</v>
      </c>
      <c r="D18" s="954">
        <f>'IT, Dir, Startup and Pre-Award'!H46</f>
        <v>0</v>
      </c>
      <c r="E18" s="789">
        <f>'IT, Dir, Startup and Pre-Award'!H137</f>
        <v>0</v>
      </c>
      <c r="F18" s="28"/>
      <c r="I18" s="11"/>
    </row>
    <row r="19" spans="1:9" ht="15.75" customHeight="1" thickBot="1">
      <c r="A19" s="496" t="s">
        <v>240</v>
      </c>
      <c r="B19" s="482"/>
      <c r="C19" s="789">
        <f>'Tribal Request'!C19</f>
        <v>0</v>
      </c>
      <c r="D19" s="789">
        <f>'IT, Dir, Startup and Pre-Award'!H47</f>
        <v>0</v>
      </c>
      <c r="E19" s="789">
        <f>'IT, Dir, Startup and Pre-Award'!H138</f>
        <v>0</v>
      </c>
      <c r="F19" s="28"/>
      <c r="I19" s="11"/>
    </row>
    <row r="20" spans="1:9" ht="15.75" customHeight="1" thickBot="1">
      <c r="A20" s="496" t="s">
        <v>394</v>
      </c>
      <c r="B20" s="482"/>
      <c r="C20" s="789">
        <f>'Tribal Request'!C20</f>
        <v>0</v>
      </c>
      <c r="D20" s="789">
        <f>'IT, Dir, Startup and Pre-Award'!H48</f>
        <v>0</v>
      </c>
      <c r="E20" s="789">
        <f>'IT, Dir, Startup and Pre-Award'!H139</f>
        <v>0</v>
      </c>
      <c r="F20" s="28"/>
      <c r="I20" s="11"/>
    </row>
    <row r="21" spans="1:9" ht="15.75" customHeight="1" thickBot="1">
      <c r="A21" s="496" t="s">
        <v>480</v>
      </c>
      <c r="B21" s="482"/>
      <c r="C21" s="820"/>
      <c r="D21" s="789">
        <f>'IT, Dir, Startup and Pre-Award'!H57</f>
        <v>0</v>
      </c>
      <c r="E21" s="821"/>
      <c r="F21" s="28"/>
      <c r="I21" s="11"/>
    </row>
    <row r="22" spans="1:9" ht="15.75" customHeight="1" thickBot="1">
      <c r="A22" s="496" t="s">
        <v>267</v>
      </c>
      <c r="B22" s="482"/>
      <c r="C22" s="789">
        <f>'Tribal Request'!C21</f>
        <v>0</v>
      </c>
      <c r="D22" s="789">
        <f>'IT, Dir, Startup and Pre-Award'!H58+'IT, Dir, Startup and Pre-Award'!H49</f>
        <v>0</v>
      </c>
      <c r="E22" s="789">
        <f>'IT, Dir, Startup and Pre-Award'!H140</f>
        <v>0</v>
      </c>
      <c r="F22" s="19"/>
      <c r="I22" s="11"/>
    </row>
    <row r="23" spans="1:9" ht="15.75" customHeight="1" thickBot="1">
      <c r="A23" s="496" t="s">
        <v>247</v>
      </c>
      <c r="B23" s="482"/>
      <c r="C23" s="789">
        <f>'Tribal Request'!C22</f>
        <v>0</v>
      </c>
      <c r="D23" s="789">
        <f>'IT, Dir, Startup and Pre-Award'!H59+'IT, Dir, Startup and Pre-Award'!H50</f>
        <v>0</v>
      </c>
      <c r="E23" s="789">
        <f>'IT, Dir, Startup and Pre-Award'!H141</f>
        <v>0</v>
      </c>
      <c r="F23" s="19"/>
      <c r="I23" s="11"/>
    </row>
    <row r="24" spans="1:9" ht="15.75" thickBot="1">
      <c r="A24" s="496" t="s">
        <v>289</v>
      </c>
      <c r="B24" s="638"/>
      <c r="C24" s="789">
        <f>'Tribal Request'!C23</f>
        <v>0</v>
      </c>
      <c r="D24" s="789">
        <f>'IT, Dir, Startup and Pre-Award'!H60+'IT, Dir, Startup and Pre-Award'!H51</f>
        <v>0</v>
      </c>
      <c r="E24" s="789">
        <f>'IT, Dir, Startup and Pre-Award'!H142</f>
        <v>0</v>
      </c>
      <c r="F24" s="19"/>
      <c r="I24" s="11"/>
    </row>
    <row r="25" spans="1:9" ht="15.75" customHeight="1" thickBot="1">
      <c r="A25" s="497" t="s">
        <v>290</v>
      </c>
      <c r="B25" s="490"/>
      <c r="C25" s="789">
        <f>'Tribal Request'!C24</f>
        <v>0</v>
      </c>
      <c r="D25" s="789">
        <f>'IT, Dir, Startup and Pre-Award'!H66</f>
        <v>0</v>
      </c>
      <c r="E25" s="789">
        <f>'IT, Dir, Startup and Pre-Award'!H148</f>
        <v>0</v>
      </c>
      <c r="F25" s="19"/>
      <c r="I25" s="11"/>
    </row>
    <row r="26" spans="1:9" ht="15.75" customHeight="1" thickBot="1">
      <c r="A26" s="496" t="s">
        <v>291</v>
      </c>
      <c r="B26" s="482"/>
      <c r="C26" s="789">
        <f>'Tribal Request'!C25</f>
        <v>0</v>
      </c>
      <c r="D26" s="789">
        <f>'IT, Dir, Startup and Pre-Award'!H70</f>
        <v>0</v>
      </c>
      <c r="E26" s="789">
        <f>'IT, Dir, Startup and Pre-Award'!H152</f>
        <v>0</v>
      </c>
      <c r="F26" s="19"/>
      <c r="I26" s="11"/>
    </row>
    <row r="27" spans="1:9" ht="15.75" customHeight="1" thickBot="1">
      <c r="A27" s="496" t="s">
        <v>300</v>
      </c>
      <c r="B27" s="482"/>
      <c r="C27" s="789">
        <f>'Tribal Request'!C26</f>
        <v>0</v>
      </c>
      <c r="D27" s="789">
        <f>'IT, Dir, Startup and Pre-Award'!H74</f>
        <v>0</v>
      </c>
      <c r="E27" s="789">
        <f>'IT, Dir, Startup and Pre-Award'!H156</f>
        <v>0</v>
      </c>
      <c r="F27" s="19"/>
      <c r="I27" s="11"/>
    </row>
    <row r="28" spans="1:9" ht="15.75" customHeight="1" thickBot="1">
      <c r="A28" s="496" t="s">
        <v>201</v>
      </c>
      <c r="B28" s="482"/>
      <c r="C28" s="789">
        <f>'Tribal Request'!C27</f>
        <v>0</v>
      </c>
      <c r="D28" s="789">
        <f>'IT, Dir, Startup and Pre-Award'!H78</f>
        <v>0</v>
      </c>
      <c r="E28" s="789">
        <f>'IT, Dir, Startup and Pre-Award'!H160</f>
        <v>0</v>
      </c>
      <c r="F28" s="19"/>
      <c r="I28" s="11"/>
    </row>
    <row r="29" spans="1:9" ht="15.75" customHeight="1" thickBot="1">
      <c r="A29" s="496" t="s">
        <v>292</v>
      </c>
      <c r="B29" s="482"/>
      <c r="C29" s="789">
        <f>'Tribal Request'!C28</f>
        <v>0</v>
      </c>
      <c r="D29" s="789">
        <f>'IT, Dir, Startup and Pre-Award'!H82</f>
        <v>0</v>
      </c>
      <c r="E29" s="789">
        <f>'IT, Dir, Startup and Pre-Award'!H164</f>
        <v>0</v>
      </c>
      <c r="F29" s="23"/>
      <c r="I29" s="11"/>
    </row>
    <row r="30" spans="1:9" ht="15.75" customHeight="1" thickBot="1">
      <c r="A30" s="496" t="s">
        <v>293</v>
      </c>
      <c r="B30" s="482"/>
      <c r="C30" s="789">
        <f>'Tribal Request'!C29</f>
        <v>0</v>
      </c>
      <c r="D30" s="789">
        <f>'IT, Dir, Startup and Pre-Award'!H86</f>
        <v>0</v>
      </c>
      <c r="E30" s="789">
        <f>'IT, Dir, Startup and Pre-Award'!H168</f>
        <v>0</v>
      </c>
      <c r="F30" s="19"/>
      <c r="I30" s="11"/>
    </row>
    <row r="31" spans="1:9" ht="15.75" customHeight="1" thickBot="1">
      <c r="A31" s="496" t="s">
        <v>301</v>
      </c>
      <c r="B31" s="482"/>
      <c r="C31" s="789">
        <f>'Tribal Request'!C30</f>
        <v>0</v>
      </c>
      <c r="D31" s="789">
        <f>'IT, Dir, Startup and Pre-Award'!H90</f>
        <v>0</v>
      </c>
      <c r="E31" s="789">
        <f>'IT, Dir, Startup and Pre-Award'!H172</f>
        <v>0</v>
      </c>
      <c r="F31" s="19"/>
      <c r="G31" s="11"/>
      <c r="I31" s="11"/>
    </row>
    <row r="32" spans="1:6" ht="15.75" customHeight="1" thickBot="1">
      <c r="A32" s="498" t="s">
        <v>302</v>
      </c>
      <c r="B32" s="491"/>
      <c r="C32" s="789">
        <f>'Tribal Request'!C31</f>
        <v>0</v>
      </c>
      <c r="D32" s="789">
        <f>'IT, Dir, Startup and Pre-Award'!H94</f>
        <v>0</v>
      </c>
      <c r="E32" s="789">
        <f>'IT, Dir, Startup and Pre-Award'!H174</f>
        <v>0</v>
      </c>
      <c r="F32" s="19"/>
    </row>
    <row r="33" spans="1:6" ht="15.75" customHeight="1" thickBot="1">
      <c r="A33" s="496" t="s">
        <v>202</v>
      </c>
      <c r="B33" s="482"/>
      <c r="C33" s="789">
        <f>'Tribal Request'!C32</f>
        <v>0</v>
      </c>
      <c r="D33" s="789">
        <f>'IT, Dir, Startup and Pre-Award'!H98</f>
        <v>0</v>
      </c>
      <c r="E33" s="789">
        <f>'IT, Dir, Startup and Pre-Award'!H178</f>
        <v>0</v>
      </c>
      <c r="F33" s="19"/>
    </row>
    <row r="34" spans="1:6" ht="15.75" customHeight="1" thickBot="1">
      <c r="A34" s="496" t="s">
        <v>294</v>
      </c>
      <c r="B34" s="482"/>
      <c r="C34" s="789">
        <f>'Tribal Request'!C33</f>
        <v>0</v>
      </c>
      <c r="D34" s="789">
        <f>'IT, Dir, Startup and Pre-Award'!H102</f>
        <v>0</v>
      </c>
      <c r="E34" s="789">
        <f>'IT, Dir, Startup and Pre-Award'!H182</f>
        <v>0</v>
      </c>
      <c r="F34" s="19"/>
    </row>
    <row r="35" spans="1:6" ht="15.75" customHeight="1" thickBot="1">
      <c r="A35" s="496" t="s">
        <v>68</v>
      </c>
      <c r="B35" s="482"/>
      <c r="C35" s="789">
        <f>'Tribal Request'!C34</f>
        <v>0</v>
      </c>
      <c r="D35" s="789">
        <f>'IT, Dir, Startup and Pre-Award'!H106</f>
        <v>0</v>
      </c>
      <c r="E35" s="789">
        <f>'IT, Dir, Startup and Pre-Award'!H186</f>
        <v>0</v>
      </c>
      <c r="F35" s="19"/>
    </row>
    <row r="36" spans="1:6" ht="15.75" customHeight="1" thickBot="1">
      <c r="A36" s="496" t="s">
        <v>295</v>
      </c>
      <c r="B36" s="482"/>
      <c r="C36" s="789">
        <f>'Tribal Request'!C35</f>
        <v>0</v>
      </c>
      <c r="D36" s="789">
        <f>'IT, Dir, Startup and Pre-Award'!H110</f>
        <v>0</v>
      </c>
      <c r="E36" s="789">
        <f>'IT, Dir, Startup and Pre-Award'!H192</f>
        <v>0</v>
      </c>
      <c r="F36" s="19"/>
    </row>
    <row r="37" spans="1:6" ht="15.75" customHeight="1" thickBot="1">
      <c r="A37" s="496" t="s">
        <v>453</v>
      </c>
      <c r="B37" s="482"/>
      <c r="C37" s="789">
        <f>'Tribal Request'!C36</f>
        <v>0</v>
      </c>
      <c r="D37" s="789">
        <f>'IT, Dir, Startup and Pre-Award'!H114</f>
        <v>0</v>
      </c>
      <c r="E37" s="789">
        <f>'IT, Dir, Startup and Pre-Award'!H196</f>
        <v>0</v>
      </c>
      <c r="F37" s="19"/>
    </row>
    <row r="38" spans="1:6" ht="15.75" customHeight="1" thickBot="1">
      <c r="A38" s="796" t="s">
        <v>454</v>
      </c>
      <c r="B38" s="797"/>
      <c r="C38" s="820"/>
      <c r="D38" s="822"/>
      <c r="E38" s="789">
        <f>'IT, Dir, Startup and Pre-Award'!H218</f>
        <v>0</v>
      </c>
      <c r="F38" s="19"/>
    </row>
    <row r="39" spans="1:6" ht="15.75" customHeight="1" thickBot="1">
      <c r="A39" s="444" t="s">
        <v>110</v>
      </c>
      <c r="B39" s="445"/>
      <c r="C39" s="121">
        <f>SUM(C16:C38)</f>
        <v>0</v>
      </c>
      <c r="D39" s="121">
        <f>SUM(D16:D38)</f>
        <v>0</v>
      </c>
      <c r="E39" s="121">
        <f>SUM(E16:E38)</f>
        <v>0</v>
      </c>
      <c r="F39" s="19"/>
    </row>
    <row r="40" spans="1:6" ht="15.75" customHeight="1" thickBot="1">
      <c r="A40" s="122"/>
      <c r="B40" s="123"/>
      <c r="C40" s="123"/>
      <c r="D40" s="207"/>
      <c r="E40" s="206"/>
      <c r="F40" s="19"/>
    </row>
    <row r="41" spans="1:6" ht="15.75" customHeight="1" thickBot="1">
      <c r="A41" s="496" t="s">
        <v>303</v>
      </c>
      <c r="B41" s="482"/>
      <c r="C41" s="789">
        <f>'Tribal Request'!C40</f>
        <v>0</v>
      </c>
      <c r="D41" s="494"/>
      <c r="E41" s="495"/>
      <c r="F41" s="19"/>
    </row>
    <row r="42" spans="1:6" ht="15.75" customHeight="1" thickBot="1">
      <c r="A42" s="492"/>
      <c r="B42" s="493"/>
      <c r="C42" s="123"/>
      <c r="D42" s="493"/>
      <c r="E42" s="213"/>
      <c r="F42" s="19"/>
    </row>
    <row r="43" spans="1:6" ht="15.75" customHeight="1" thickBot="1">
      <c r="A43" s="446" t="s">
        <v>298</v>
      </c>
      <c r="B43" s="210"/>
      <c r="C43" s="789">
        <f>'Tribal Request'!C42</f>
        <v>0</v>
      </c>
      <c r="D43" s="789">
        <f>'IT, Dir, Startup and Pre-Award'!H121</f>
        <v>0</v>
      </c>
      <c r="E43" s="789">
        <f>'IT, Dir, Startup and Pre-Award'!H203</f>
        <v>0</v>
      </c>
      <c r="F43" s="19"/>
    </row>
    <row r="44" spans="1:6" ht="15.75" customHeight="1" thickBot="1">
      <c r="A44" s="120" t="s">
        <v>296</v>
      </c>
      <c r="B44" s="214"/>
      <c r="C44" s="789">
        <f>'Tribal Request'!C43</f>
        <v>0</v>
      </c>
      <c r="D44" s="789">
        <f>'IT, Dir, Startup and Pre-Award'!H125</f>
        <v>0</v>
      </c>
      <c r="E44" s="789">
        <f>'IT, Dir, Startup and Pre-Award'!H207</f>
        <v>0</v>
      </c>
      <c r="F44" s="18"/>
    </row>
    <row r="45" spans="1:6" ht="15.75" customHeight="1" thickBot="1">
      <c r="A45" s="120" t="s">
        <v>158</v>
      </c>
      <c r="B45" s="214"/>
      <c r="C45" s="789">
        <f>'Tribal Request'!C44</f>
        <v>0</v>
      </c>
      <c r="D45" s="789">
        <f>'IT, Dir, Startup and Pre-Award'!H129</f>
        <v>0</v>
      </c>
      <c r="E45" s="789">
        <f>'IT, Dir, Startup and Pre-Award'!H211</f>
        <v>0</v>
      </c>
      <c r="F45" s="19"/>
    </row>
    <row r="46" spans="1:6" ht="15.75" customHeight="1" thickBot="1">
      <c r="A46" s="796" t="s">
        <v>455</v>
      </c>
      <c r="B46" s="797"/>
      <c r="C46" s="820"/>
      <c r="D46" s="822"/>
      <c r="E46" s="789">
        <f>'IT, Dir, Startup and Pre-Award'!H224</f>
        <v>0</v>
      </c>
      <c r="F46" s="19"/>
    </row>
    <row r="47" spans="1:7" ht="15.75" customHeight="1" thickBot="1">
      <c r="A47" s="215" t="s">
        <v>262</v>
      </c>
      <c r="B47" s="214"/>
      <c r="C47" s="119">
        <f>SUM(C39:C45)</f>
        <v>0</v>
      </c>
      <c r="D47" s="119">
        <f>SUM(D39:D45)</f>
        <v>0</v>
      </c>
      <c r="E47" s="121">
        <f>SUM(E39:E46)</f>
        <v>0</v>
      </c>
      <c r="F47" s="20"/>
      <c r="G47" s="556"/>
    </row>
    <row r="48" spans="1:6" ht="15.75" customHeight="1" thickBot="1">
      <c r="A48" s="634"/>
      <c r="B48" s="635"/>
      <c r="C48" s="123"/>
      <c r="D48" s="633"/>
      <c r="E48" s="499"/>
      <c r="F48" s="20"/>
    </row>
    <row r="49" spans="1:6" ht="15.75" customHeight="1" thickBot="1">
      <c r="A49" s="113" t="s">
        <v>0</v>
      </c>
      <c r="B49" s="665">
        <f>SUM(C49:E49)</f>
        <v>0</v>
      </c>
      <c r="C49" s="121">
        <f>ROUND(C39*$E$13,0)</f>
        <v>0</v>
      </c>
      <c r="D49" s="661">
        <f>ROUND(D39*$E$13,0)</f>
        <v>0</v>
      </c>
      <c r="E49" s="661">
        <f>ROUND(E39*$E$13,0)</f>
        <v>0</v>
      </c>
      <c r="F49" s="20"/>
    </row>
    <row r="50" spans="1:6" ht="15.75" customHeight="1" thickBot="1">
      <c r="A50" s="659" t="s">
        <v>1</v>
      </c>
      <c r="B50" s="665">
        <f>SUM(C50:E50)</f>
        <v>0</v>
      </c>
      <c r="C50" s="662">
        <f>ROUND(C41*E14,0)</f>
        <v>0</v>
      </c>
      <c r="D50" s="664"/>
      <c r="E50" s="206"/>
      <c r="F50" s="20"/>
    </row>
    <row r="51" spans="1:6" ht="15.75" customHeight="1" thickBot="1">
      <c r="A51" s="113" t="s">
        <v>388</v>
      </c>
      <c r="B51" s="666">
        <f>SUM(C51:E51)</f>
        <v>0</v>
      </c>
      <c r="C51" s="660"/>
      <c r="D51" s="493"/>
      <c r="E51" s="121">
        <f>'IT, Dir, Startup and Pre-Award'!H39</f>
        <v>0</v>
      </c>
      <c r="F51" s="20"/>
    </row>
    <row r="52" spans="1:6" ht="15.75" customHeight="1" thickBot="1">
      <c r="A52" s="128" t="s">
        <v>305</v>
      </c>
      <c r="B52" s="665">
        <f>SUM(B49:B51)</f>
        <v>0</v>
      </c>
      <c r="C52" s="663">
        <f>SUM(C49:C51)</f>
        <v>0</v>
      </c>
      <c r="D52" s="663">
        <f>SUM(D49:D51)</f>
        <v>0</v>
      </c>
      <c r="E52" s="121">
        <f>SUM(E49:E51)</f>
        <v>0</v>
      </c>
      <c r="F52" s="20"/>
    </row>
    <row r="53" spans="1:7" ht="15.75" customHeight="1" thickBot="1">
      <c r="A53" s="227" t="s">
        <v>111</v>
      </c>
      <c r="B53" s="391"/>
      <c r="C53" s="209"/>
      <c r="D53" s="375"/>
      <c r="E53" s="376"/>
      <c r="F53" s="19"/>
      <c r="G53" s="10"/>
    </row>
    <row r="54" spans="1:7" ht="15.75" customHeight="1" thickBot="1">
      <c r="A54" s="448" t="s">
        <v>83</v>
      </c>
      <c r="B54" s="218"/>
      <c r="C54" s="955">
        <f>'Funding Summary'!D27</f>
        <v>0</v>
      </c>
      <c r="D54" s="377"/>
      <c r="E54" s="378"/>
      <c r="F54" s="19"/>
      <c r="G54" s="10"/>
    </row>
    <row r="55" spans="1:7" ht="15.75" customHeight="1" thickBot="1">
      <c r="A55" s="448" t="s">
        <v>84</v>
      </c>
      <c r="B55" s="218"/>
      <c r="C55" s="955">
        <f>'Funding Summary'!D28</f>
        <v>0</v>
      </c>
      <c r="D55" s="377"/>
      <c r="E55" s="378"/>
      <c r="F55" s="19"/>
      <c r="G55" s="10"/>
    </row>
    <row r="56" spans="1:7" ht="15.75" customHeight="1" thickBot="1">
      <c r="A56" s="449" t="s">
        <v>128</v>
      </c>
      <c r="B56" s="218"/>
      <c r="C56" s="211">
        <f>SUM(C54:C55)</f>
        <v>0</v>
      </c>
      <c r="D56" s="377"/>
      <c r="E56" s="378"/>
      <c r="F56" s="19"/>
      <c r="G56" s="10"/>
    </row>
    <row r="57" spans="1:7" ht="15.75" customHeight="1" thickBot="1">
      <c r="A57" s="1093" t="s">
        <v>86</v>
      </c>
      <c r="B57" s="1094"/>
      <c r="C57" s="211">
        <f>ROUND(C56*0.8,0)</f>
        <v>0</v>
      </c>
      <c r="D57" s="377"/>
      <c r="E57" s="378"/>
      <c r="F57" s="19"/>
      <c r="G57" s="10"/>
    </row>
    <row r="58" spans="1:7" ht="15.75" customHeight="1" thickBot="1">
      <c r="A58" s="1093" t="s">
        <v>87</v>
      </c>
      <c r="B58" s="1094"/>
      <c r="C58" s="265">
        <f>C56-C57</f>
        <v>0</v>
      </c>
      <c r="D58" s="379"/>
      <c r="E58" s="380"/>
      <c r="F58" s="43"/>
      <c r="G58" s="10"/>
    </row>
    <row r="59" spans="1:6" ht="44.25" customHeight="1" thickBot="1">
      <c r="A59" s="81" t="s">
        <v>328</v>
      </c>
      <c r="B59" s="218"/>
      <c r="C59" s="212" t="s">
        <v>132</v>
      </c>
      <c r="D59" s="553" t="s">
        <v>138</v>
      </c>
      <c r="E59" s="553" t="s">
        <v>137</v>
      </c>
      <c r="F59" s="21"/>
    </row>
    <row r="60" spans="1:6" ht="15.75" customHeight="1" thickBot="1">
      <c r="A60" s="120" t="s">
        <v>386</v>
      </c>
      <c r="B60" s="218"/>
      <c r="C60" s="216">
        <f>SUM(C52:E52)</f>
        <v>0</v>
      </c>
      <c r="D60" s="381">
        <f>IF((C58=0),0,IF(C60&gt;C58,C58,C60))*-1</f>
        <v>0</v>
      </c>
      <c r="E60" s="121">
        <f>SUM(C60:D60)</f>
        <v>0</v>
      </c>
      <c r="F60" s="21"/>
    </row>
    <row r="61" spans="1:6" ht="15.75" customHeight="1" thickBot="1">
      <c r="A61" s="120" t="s">
        <v>129</v>
      </c>
      <c r="B61" s="218"/>
      <c r="C61" s="214">
        <f>SUM(E47)</f>
        <v>0</v>
      </c>
      <c r="D61" s="381">
        <f>IF((C58+D62+D60=0),0,IF(C58-C62-C60&gt;C61,C61,C58-C62-C60))*-1</f>
        <v>0</v>
      </c>
      <c r="E61" s="336">
        <f>SUM(C61:D61)</f>
        <v>0</v>
      </c>
      <c r="F61" s="17"/>
    </row>
    <row r="62" spans="1:6" ht="15.75" customHeight="1" thickBot="1">
      <c r="A62" s="120" t="s">
        <v>89</v>
      </c>
      <c r="B62" s="218"/>
      <c r="C62" s="214">
        <f>SUM(D47)</f>
        <v>0</v>
      </c>
      <c r="D62" s="381">
        <f>IF((C58+D60=0),0,IF(C58-C60&gt;C62,C62,C58-C60))*-1</f>
        <v>0</v>
      </c>
      <c r="E62" s="336">
        <f>SUM(C62:D62)</f>
        <v>0</v>
      </c>
      <c r="F62" s="17"/>
    </row>
    <row r="63" spans="1:6" ht="15.75" customHeight="1" thickBot="1">
      <c r="A63" s="450" t="s">
        <v>297</v>
      </c>
      <c r="B63" s="451"/>
      <c r="C63" s="217">
        <f>SUM(C60:C62)</f>
        <v>0</v>
      </c>
      <c r="D63" s="382">
        <f>SUM(D60:D62)</f>
        <v>0</v>
      </c>
      <c r="E63" s="452">
        <f>SUM(E60:E62)</f>
        <v>0</v>
      </c>
      <c r="F63" s="17"/>
    </row>
    <row r="64" spans="1:7" ht="15.75" customHeight="1" thickBot="1">
      <c r="A64" s="447"/>
      <c r="B64" s="123"/>
      <c r="C64" s="123"/>
      <c r="D64" s="123"/>
      <c r="E64" s="453"/>
      <c r="F64" s="22"/>
      <c r="G64" s="29"/>
    </row>
    <row r="65" spans="1:7" ht="15.75" customHeight="1" thickBot="1">
      <c r="A65" s="82" t="s">
        <v>134</v>
      </c>
      <c r="B65" s="124"/>
      <c r="C65" s="124"/>
      <c r="D65" s="124"/>
      <c r="E65" s="125"/>
      <c r="F65" s="22"/>
      <c r="G65" s="29"/>
    </row>
    <row r="66" spans="1:6" ht="27" thickBot="1">
      <c r="A66" s="126" t="s">
        <v>135</v>
      </c>
      <c r="B66" s="454" t="s">
        <v>182</v>
      </c>
      <c r="C66" s="455"/>
      <c r="D66" s="456"/>
      <c r="E66" s="457" t="s">
        <v>277</v>
      </c>
      <c r="F66" s="11"/>
    </row>
    <row r="67" spans="1:5" ht="26.25" thickBot="1">
      <c r="A67" s="126" t="s">
        <v>136</v>
      </c>
      <c r="B67" s="454" t="s">
        <v>182</v>
      </c>
      <c r="C67" s="456"/>
      <c r="D67" s="456"/>
      <c r="E67" s="457" t="s">
        <v>277</v>
      </c>
    </row>
    <row r="68" ht="12.75">
      <c r="E68" s="11"/>
    </row>
    <row r="70" spans="1:3" ht="15" hidden="1">
      <c r="A70" s="205" t="s">
        <v>197</v>
      </c>
      <c r="B70" s="11" t="s">
        <v>185</v>
      </c>
      <c r="C70" s="11"/>
    </row>
    <row r="71" spans="1:3" ht="12.75" hidden="1">
      <c r="A71" s="28"/>
      <c r="B71" s="11" t="s">
        <v>186</v>
      </c>
      <c r="C71" s="11"/>
    </row>
    <row r="72" spans="1:3" ht="12.75" hidden="1">
      <c r="A72" s="28"/>
      <c r="B72" s="11" t="s">
        <v>187</v>
      </c>
      <c r="C72" s="11"/>
    </row>
    <row r="73" spans="1:3" ht="15" hidden="1">
      <c r="A73" s="19"/>
      <c r="B73" s="11" t="s">
        <v>188</v>
      </c>
      <c r="C73" s="11"/>
    </row>
    <row r="74" spans="1:3" ht="15" hidden="1">
      <c r="A74" s="19"/>
      <c r="B74" s="11" t="s">
        <v>189</v>
      </c>
      <c r="C74" s="11"/>
    </row>
    <row r="75" spans="1:3" ht="15" hidden="1">
      <c r="A75" s="19"/>
      <c r="B75" s="11" t="s">
        <v>190</v>
      </c>
      <c r="C75" s="11"/>
    </row>
    <row r="76" spans="1:3" ht="15" hidden="1">
      <c r="A76" s="19"/>
      <c r="B76" s="11" t="s">
        <v>191</v>
      </c>
      <c r="C76" s="11"/>
    </row>
    <row r="77" spans="1:3" ht="15" hidden="1">
      <c r="A77" s="19"/>
      <c r="B77" s="11" t="s">
        <v>192</v>
      </c>
      <c r="C77" s="11"/>
    </row>
    <row r="78" spans="1:3" ht="15" hidden="1">
      <c r="A78" s="19"/>
      <c r="B78" s="11" t="s">
        <v>193</v>
      </c>
      <c r="C78" s="11"/>
    </row>
    <row r="79" spans="1:3" ht="15" hidden="1">
      <c r="A79" s="19"/>
      <c r="B79" s="11" t="s">
        <v>194</v>
      </c>
      <c r="C79" s="11"/>
    </row>
    <row r="80" spans="1:3" ht="12.75" hidden="1">
      <c r="A80" s="23"/>
      <c r="B80" s="11" t="s">
        <v>195</v>
      </c>
      <c r="C80" s="11"/>
    </row>
    <row r="81" spans="1:5" ht="15" hidden="1">
      <c r="A81" s="19"/>
      <c r="B81" s="11" t="s">
        <v>196</v>
      </c>
      <c r="C81" s="11"/>
      <c r="D81" s="12"/>
      <c r="E81" s="12"/>
    </row>
    <row r="82" spans="2:5" ht="12.75">
      <c r="B82" s="12"/>
      <c r="C82" s="266"/>
      <c r="D82" s="12"/>
      <c r="E82" s="12"/>
    </row>
    <row r="83" spans="2:5" ht="12.75">
      <c r="B83" s="12"/>
      <c r="D83" s="12"/>
      <c r="E83" s="12"/>
    </row>
    <row r="84" spans="2:5" ht="12.75">
      <c r="B84" s="12"/>
      <c r="C84" s="12"/>
      <c r="D84" s="12"/>
      <c r="E84" s="12"/>
    </row>
    <row r="85" spans="1:5" ht="15" hidden="1">
      <c r="A85" s="205" t="s">
        <v>197</v>
      </c>
      <c r="B85" s="205"/>
      <c r="C85" s="11" t="s">
        <v>185</v>
      </c>
      <c r="D85" s="12"/>
      <c r="E85" s="12"/>
    </row>
    <row r="86" spans="1:5" ht="12.75" hidden="1">
      <c r="A86" s="28"/>
      <c r="B86" s="28"/>
      <c r="C86" s="11" t="s">
        <v>186</v>
      </c>
      <c r="D86" s="12"/>
      <c r="E86" s="12"/>
    </row>
    <row r="87" spans="1:5" ht="12.75" hidden="1">
      <c r="A87" s="28"/>
      <c r="B87" s="28"/>
      <c r="C87" s="11" t="s">
        <v>187</v>
      </c>
      <c r="D87" s="12"/>
      <c r="E87" s="12"/>
    </row>
    <row r="88" spans="1:5" ht="15" hidden="1">
      <c r="A88" s="19"/>
      <c r="B88" s="19"/>
      <c r="C88" s="11" t="s">
        <v>188</v>
      </c>
      <c r="D88" s="12"/>
      <c r="E88" s="12"/>
    </row>
    <row r="89" spans="1:5" ht="15" hidden="1">
      <c r="A89" s="19"/>
      <c r="B89" s="19"/>
      <c r="C89" s="11" t="s">
        <v>189</v>
      </c>
      <c r="D89" s="12"/>
      <c r="E89" s="12"/>
    </row>
    <row r="90" spans="1:5" ht="15" hidden="1">
      <c r="A90" s="19"/>
      <c r="B90" s="19"/>
      <c r="C90" s="11" t="s">
        <v>190</v>
      </c>
      <c r="D90" s="12"/>
      <c r="E90" s="12"/>
    </row>
    <row r="91" spans="1:5" ht="15" hidden="1">
      <c r="A91" s="19"/>
      <c r="B91" s="19"/>
      <c r="C91" s="11" t="s">
        <v>191</v>
      </c>
      <c r="D91" s="12"/>
      <c r="E91" s="12"/>
    </row>
    <row r="92" spans="1:5" ht="15" hidden="1">
      <c r="A92" s="19"/>
      <c r="B92" s="19"/>
      <c r="C92" s="11" t="s">
        <v>192</v>
      </c>
      <c r="D92" s="12"/>
      <c r="E92" s="12"/>
    </row>
    <row r="93" spans="1:5" ht="15" hidden="1">
      <c r="A93" s="19"/>
      <c r="B93" s="19"/>
      <c r="C93" s="11" t="s">
        <v>193</v>
      </c>
      <c r="D93" s="12"/>
      <c r="E93" s="12"/>
    </row>
    <row r="94" spans="1:5" ht="15" hidden="1">
      <c r="A94" s="19"/>
      <c r="B94" s="19"/>
      <c r="C94" s="11" t="s">
        <v>194</v>
      </c>
      <c r="D94" s="12"/>
      <c r="E94" s="12"/>
    </row>
    <row r="95" spans="1:5" ht="12.75" hidden="1">
      <c r="A95" s="23"/>
      <c r="B95" s="23"/>
      <c r="C95" s="11" t="s">
        <v>195</v>
      </c>
      <c r="D95" s="12"/>
      <c r="E95" s="12"/>
    </row>
    <row r="96" spans="1:5" ht="15" hidden="1">
      <c r="A96" s="19"/>
      <c r="B96" s="19"/>
      <c r="C96" s="11" t="s">
        <v>196</v>
      </c>
      <c r="D96" s="12"/>
      <c r="E96" s="12"/>
    </row>
    <row r="97" spans="2:5" ht="12.75">
      <c r="B97" s="12"/>
      <c r="C97" s="12"/>
      <c r="D97" s="12"/>
      <c r="E97" s="12"/>
    </row>
    <row r="98" spans="2:5" ht="12.75">
      <c r="B98" s="12"/>
      <c r="C98" s="12"/>
      <c r="D98" s="12"/>
      <c r="E98" s="12"/>
    </row>
    <row r="99" spans="2:5" ht="12.75">
      <c r="B99" s="12"/>
      <c r="C99" s="12"/>
      <c r="D99" s="12"/>
      <c r="E99" s="12"/>
    </row>
    <row r="100" spans="2:5" ht="12.75">
      <c r="B100" s="12"/>
      <c r="C100" s="12"/>
      <c r="D100" s="12"/>
      <c r="E100" s="12"/>
    </row>
    <row r="101" spans="2:5" ht="12.75">
      <c r="B101" s="12"/>
      <c r="C101" s="12"/>
      <c r="D101" s="12"/>
      <c r="E101" s="12"/>
    </row>
    <row r="102" spans="2:5" ht="12.75">
      <c r="B102" s="12"/>
      <c r="C102" s="12"/>
      <c r="D102" s="12"/>
      <c r="E102" s="12"/>
    </row>
    <row r="103" spans="2:5" ht="12.75">
      <c r="B103" s="12"/>
      <c r="C103" s="12"/>
      <c r="D103" s="12"/>
      <c r="E103" s="12"/>
    </row>
    <row r="104" spans="2:5" ht="12.75">
      <c r="B104" s="12"/>
      <c r="C104" s="12"/>
      <c r="D104" s="12"/>
      <c r="E104" s="12"/>
    </row>
    <row r="105" spans="2:5" ht="12.75">
      <c r="B105" s="12"/>
      <c r="C105" s="12"/>
      <c r="D105" s="12"/>
      <c r="E105" s="12"/>
    </row>
    <row r="106" spans="2:5" ht="12.75">
      <c r="B106" s="12"/>
      <c r="C106" s="12"/>
      <c r="D106" s="12"/>
      <c r="E106" s="12"/>
    </row>
    <row r="107" spans="2:5" ht="12.75">
      <c r="B107" s="12"/>
      <c r="C107" s="12"/>
      <c r="D107" s="12"/>
      <c r="E107" s="12"/>
    </row>
    <row r="108" spans="2:5" ht="12.75">
      <c r="B108" s="12"/>
      <c r="C108" s="12"/>
      <c r="D108" s="12"/>
      <c r="E108" s="12"/>
    </row>
    <row r="109" spans="2:5" ht="12.75">
      <c r="B109" s="12"/>
      <c r="C109" s="12"/>
      <c r="D109" s="12"/>
      <c r="E109" s="12"/>
    </row>
    <row r="110" spans="2:5" ht="12.75">
      <c r="B110" s="12"/>
      <c r="C110" s="12"/>
      <c r="D110" s="12"/>
      <c r="E110" s="12"/>
    </row>
    <row r="111" spans="2:5" ht="12.75">
      <c r="B111" s="12"/>
      <c r="C111" s="12"/>
      <c r="D111" s="12"/>
      <c r="E111" s="12"/>
    </row>
    <row r="112" spans="2:5" ht="12.75">
      <c r="B112" s="12"/>
      <c r="C112" s="12"/>
      <c r="D112" s="12"/>
      <c r="E112" s="12"/>
    </row>
    <row r="113" spans="2:5" ht="12.75">
      <c r="B113" s="12"/>
      <c r="C113" s="12"/>
      <c r="D113" s="12"/>
      <c r="E113" s="12"/>
    </row>
    <row r="114" spans="2:5" ht="12.75">
      <c r="B114" s="12"/>
      <c r="C114" s="12"/>
      <c r="D114" s="12"/>
      <c r="E114" s="12"/>
    </row>
    <row r="115" spans="2:5" ht="12.75">
      <c r="B115" s="12"/>
      <c r="C115" s="12"/>
      <c r="D115" s="12"/>
      <c r="E115" s="12"/>
    </row>
    <row r="116" spans="2:5" ht="12.75">
      <c r="B116" s="12"/>
      <c r="C116" s="12"/>
      <c r="D116" s="12"/>
      <c r="E116" s="12"/>
    </row>
    <row r="117" spans="2:5" ht="12.75">
      <c r="B117" s="12"/>
      <c r="C117" s="12"/>
      <c r="D117" s="12"/>
      <c r="E117" s="12"/>
    </row>
    <row r="118" spans="2:5" ht="12.75">
      <c r="B118" s="12"/>
      <c r="C118" s="12"/>
      <c r="D118" s="12"/>
      <c r="E118" s="12"/>
    </row>
    <row r="119" spans="2:5" ht="12.75">
      <c r="B119" s="12"/>
      <c r="C119" s="12"/>
      <c r="D119" s="12"/>
      <c r="E119" s="12"/>
    </row>
    <row r="120" spans="2:5" ht="12.75">
      <c r="B120" s="12"/>
      <c r="C120" s="12"/>
      <c r="D120" s="12"/>
      <c r="E120" s="12"/>
    </row>
    <row r="121" spans="2:5" ht="12.75">
      <c r="B121" s="12"/>
      <c r="C121" s="12"/>
      <c r="D121" s="12"/>
      <c r="E121" s="12"/>
    </row>
    <row r="122" spans="2:5" ht="12.75">
      <c r="B122" s="12"/>
      <c r="C122" s="12"/>
      <c r="D122" s="12"/>
      <c r="E122" s="12"/>
    </row>
    <row r="123" spans="2:5" ht="12.75">
      <c r="B123" s="12"/>
      <c r="C123" s="12"/>
      <c r="D123" s="12"/>
      <c r="E123" s="12"/>
    </row>
    <row r="124" spans="2:5" ht="12.75">
      <c r="B124" s="12"/>
      <c r="C124" s="12"/>
      <c r="D124" s="12"/>
      <c r="E124" s="12"/>
    </row>
  </sheetData>
  <sheetProtection/>
  <mergeCells count="14">
    <mergeCell ref="A7:B7"/>
    <mergeCell ref="C7:D7"/>
    <mergeCell ref="A8:B8"/>
    <mergeCell ref="C8:D8"/>
    <mergeCell ref="A1:E1"/>
    <mergeCell ref="A2:E2"/>
    <mergeCell ref="A3:E3"/>
    <mergeCell ref="C5:D5"/>
    <mergeCell ref="A58:B58"/>
    <mergeCell ref="A9:B9"/>
    <mergeCell ref="C9:D9"/>
    <mergeCell ref="A15:B15"/>
    <mergeCell ref="A57:B57"/>
    <mergeCell ref="C6:D6"/>
  </mergeCells>
  <printOptions headings="1" horizontalCentered="1"/>
  <pageMargins left="0.25" right="0.25" top="0.56" bottom="0.46" header="0.35" footer="0.5"/>
  <pageSetup horizontalDpi="300" verticalDpi="300" orientation="portrait" scale="60" r:id="rId1"/>
  <headerFooter alignWithMargins="0">
    <oddHeader>&amp;LPage &amp;P of &amp;N&amp;R&amp;D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117"/>
  <sheetViews>
    <sheetView zoomScalePageLayoutView="0" workbookViewId="0" topLeftCell="A1">
      <pane ySplit="8" topLeftCell="A9" activePane="bottomLeft" state="frozen"/>
      <selection pane="topLeft" activeCell="A18" sqref="A18:M18"/>
      <selection pane="bottomLeft" activeCell="A1" sqref="A1:H1"/>
    </sheetView>
  </sheetViews>
  <sheetFormatPr defaultColWidth="9.140625" defaultRowHeight="12.75"/>
  <cols>
    <col min="1" max="1" width="7.7109375" style="0" customWidth="1"/>
    <col min="2" max="2" width="24.28125" style="0" customWidth="1"/>
    <col min="3" max="3" width="12.8515625" style="0" customWidth="1"/>
    <col min="4" max="4" width="12.28125" style="0" customWidth="1"/>
    <col min="5" max="5" width="13.7109375" style="0" customWidth="1"/>
    <col min="6" max="6" width="9.00390625" style="0" customWidth="1"/>
    <col min="7" max="7" width="11.00390625" style="0" customWidth="1"/>
    <col min="8" max="8" width="10.140625" style="0" customWidth="1"/>
    <col min="9" max="9" width="0.13671875" style="0" hidden="1" customWidth="1"/>
    <col min="11" max="11" width="9.7109375" style="0" bestFit="1" customWidth="1"/>
  </cols>
  <sheetData>
    <row r="1" spans="1:9" ht="33">
      <c r="A1" s="1141" t="s">
        <v>9</v>
      </c>
      <c r="B1" s="1142"/>
      <c r="C1" s="1142"/>
      <c r="D1" s="1142"/>
      <c r="E1" s="1142"/>
      <c r="F1" s="1142"/>
      <c r="G1" s="1142"/>
      <c r="H1" s="1143"/>
      <c r="I1" s="16"/>
    </row>
    <row r="2" spans="1:9" ht="27.75" customHeight="1" thickBot="1">
      <c r="A2" s="1144" t="s">
        <v>173</v>
      </c>
      <c r="B2" s="1145"/>
      <c r="C2" s="1145"/>
      <c r="D2" s="1145"/>
      <c r="E2" s="1145"/>
      <c r="F2" s="1146"/>
      <c r="G2" s="1146"/>
      <c r="H2" s="1147"/>
      <c r="I2" s="15"/>
    </row>
    <row r="3" spans="1:9" ht="13.5" thickBot="1">
      <c r="A3" s="1148" t="str">
        <f>'ISD Summary'!A3&amp;" "&amp;'ISD Summary'!B3</f>
        <v>IHS Area Office: 0</v>
      </c>
      <c r="B3" s="1149"/>
      <c r="C3" s="1150"/>
      <c r="D3" s="273"/>
      <c r="E3" s="86"/>
      <c r="F3" s="188"/>
      <c r="G3" s="220" t="str">
        <f>'IT, Dir, Startup and Pre-Award'!I4</f>
        <v>HQ ISD #:</v>
      </c>
      <c r="H3" s="516" t="str">
        <f>'IT, Dir, Startup and Pre-Award'!J4</f>
        <v>10-_____</v>
      </c>
      <c r="I3" s="16"/>
    </row>
    <row r="4" spans="1:9" ht="13.5" thickBot="1">
      <c r="A4" s="1148" t="str">
        <f>'Tribal Request'!A7:B7</f>
        <v>Tribe/Contractor:  </v>
      </c>
      <c r="B4" s="1149"/>
      <c r="C4" s="1150"/>
      <c r="D4" s="273"/>
      <c r="E4" s="220"/>
      <c r="F4" s="188"/>
      <c r="G4" s="220" t="str">
        <f>'IT, Dir, Startup and Pre-Award'!I5</f>
        <v>PFSA Start Date:</v>
      </c>
      <c r="H4" s="419">
        <f>'IT, Dir, Startup and Pre-Award'!J5</f>
        <v>0</v>
      </c>
      <c r="I4" s="13"/>
    </row>
    <row r="5" spans="1:11" ht="13.5" thickBot="1">
      <c r="A5" s="1148" t="str">
        <f>'ISD Summary'!A8&amp;" "&amp;'ISD Summary'!C9</f>
        <v>Program:   </v>
      </c>
      <c r="B5" s="1149"/>
      <c r="C5" s="1150"/>
      <c r="D5" s="273"/>
      <c r="E5" s="220"/>
      <c r="F5" s="188"/>
      <c r="G5" s="220" t="str">
        <f>'IT, Dir, Startup and Pre-Award'!I6</f>
        <v>Award Performance Period Beginning Date:</v>
      </c>
      <c r="H5" s="419">
        <f>'IT, Dir, Startup and Pre-Award'!J6</f>
        <v>0</v>
      </c>
      <c r="I5" s="13"/>
      <c r="K5" s="3"/>
    </row>
    <row r="6" spans="1:9" ht="13.5" thickBot="1">
      <c r="A6" s="1148" t="str">
        <f>'ISD Summary'!A9&amp;" "&amp;'ISD Summary'!C10</f>
        <v>Contract/Compact #:   </v>
      </c>
      <c r="B6" s="1149"/>
      <c r="C6" s="1150"/>
      <c r="D6" s="273"/>
      <c r="E6" s="275"/>
      <c r="F6" s="188"/>
      <c r="G6" s="220" t="str">
        <f>'IT, Dir, Startup and Pre-Award'!I7</f>
        <v>Award Performance Period  Ending Date:</v>
      </c>
      <c r="H6" s="419">
        <f>'IT, Dir, Startup and Pre-Award'!J7</f>
        <v>0</v>
      </c>
      <c r="I6" s="40"/>
    </row>
    <row r="7" spans="1:9" ht="13.5" thickBot="1">
      <c r="A7" s="1155" t="str">
        <f>"SSA:  "&amp;'Funding Summary'!A18</f>
        <v>SSA:  Not Used-1</v>
      </c>
      <c r="B7" s="1156"/>
      <c r="C7" s="560">
        <f>'Funding Summary'!E18-C68</f>
        <v>0</v>
      </c>
      <c r="D7" s="65" t="s">
        <v>465</v>
      </c>
      <c r="E7" s="53"/>
      <c r="F7" s="622"/>
      <c r="G7" s="220"/>
      <c r="H7" s="656"/>
      <c r="I7" s="47"/>
    </row>
    <row r="8" spans="1:9" ht="69.75" customHeight="1" thickBot="1">
      <c r="A8" s="69" t="s">
        <v>73</v>
      </c>
      <c r="B8" s="70" t="s">
        <v>70</v>
      </c>
      <c r="C8" s="71" t="s">
        <v>74</v>
      </c>
      <c r="D8" s="72" t="s">
        <v>112</v>
      </c>
      <c r="E8" s="72" t="s">
        <v>168</v>
      </c>
      <c r="F8" s="1170" t="s">
        <v>81</v>
      </c>
      <c r="G8" s="1125"/>
      <c r="H8" s="1126"/>
      <c r="I8" s="42"/>
    </row>
    <row r="9" spans="1:9" ht="26.25" thickBot="1">
      <c r="A9" s="73" t="s">
        <v>36</v>
      </c>
      <c r="B9" s="74" t="s">
        <v>24</v>
      </c>
      <c r="C9" s="68"/>
      <c r="D9" s="130"/>
      <c r="E9" s="130"/>
      <c r="F9" s="130"/>
      <c r="G9" s="130"/>
      <c r="H9" s="131"/>
      <c r="I9" s="56"/>
    </row>
    <row r="10" spans="1:9" ht="26.25" thickBot="1">
      <c r="A10" s="132" t="s">
        <v>11</v>
      </c>
      <c r="B10" s="74" t="s">
        <v>243</v>
      </c>
      <c r="C10" s="133">
        <f>SUM(D10:E10)</f>
        <v>0</v>
      </c>
      <c r="D10" s="133">
        <f>D13-D11-D12</f>
        <v>0</v>
      </c>
      <c r="E10" s="135">
        <v>0</v>
      </c>
      <c r="F10" s="1138"/>
      <c r="G10" s="1136"/>
      <c r="H10" s="1137"/>
      <c r="I10" s="62"/>
    </row>
    <row r="11" spans="1:9" ht="26.25" thickBot="1">
      <c r="A11" s="132" t="s">
        <v>248</v>
      </c>
      <c r="B11" s="74" t="s">
        <v>249</v>
      </c>
      <c r="C11" s="133">
        <f>SUM(D11:E11)</f>
        <v>0</v>
      </c>
      <c r="D11" s="135">
        <v>0</v>
      </c>
      <c r="E11" s="135">
        <v>0</v>
      </c>
      <c r="F11" s="1138"/>
      <c r="G11" s="1160"/>
      <c r="H11" s="1161"/>
      <c r="I11" s="62"/>
    </row>
    <row r="12" spans="1:11" ht="26.25" thickBot="1">
      <c r="A12" s="132" t="s">
        <v>11</v>
      </c>
      <c r="B12" s="74" t="s">
        <v>244</v>
      </c>
      <c r="C12" s="133">
        <f>SUM(D12:E12)</f>
        <v>0</v>
      </c>
      <c r="D12" s="135">
        <v>0</v>
      </c>
      <c r="E12" s="135">
        <v>0</v>
      </c>
      <c r="F12" s="1138"/>
      <c r="G12" s="1136"/>
      <c r="H12" s="1137"/>
      <c r="I12" s="62"/>
      <c r="K12" s="49"/>
    </row>
    <row r="13" spans="1:9" ht="13.5" thickBot="1">
      <c r="A13" s="137"/>
      <c r="B13" s="138" t="s">
        <v>12</v>
      </c>
      <c r="C13" s="139">
        <f>SUM(C10:C12)</f>
        <v>0</v>
      </c>
      <c r="D13" s="170">
        <v>0</v>
      </c>
      <c r="E13" s="140">
        <f>SUM(E10:E12)</f>
        <v>0</v>
      </c>
      <c r="F13" s="141"/>
      <c r="G13" s="142"/>
      <c r="H13" s="143"/>
      <c r="I13" s="57"/>
    </row>
    <row r="14" spans="1:9" ht="13.5" thickBot="1">
      <c r="A14" s="73" t="s">
        <v>37</v>
      </c>
      <c r="B14" s="75" t="s">
        <v>25</v>
      </c>
      <c r="C14" s="144"/>
      <c r="D14" s="146"/>
      <c r="E14" s="146"/>
      <c r="F14" s="147"/>
      <c r="G14" s="147"/>
      <c r="H14" s="148"/>
      <c r="I14" s="58"/>
    </row>
    <row r="15" spans="1:19" ht="51.75" thickBot="1">
      <c r="A15" s="132" t="s">
        <v>155</v>
      </c>
      <c r="B15" s="76" t="s">
        <v>30</v>
      </c>
      <c r="C15" s="133">
        <f>SUM(D15:E15)</f>
        <v>0</v>
      </c>
      <c r="D15" s="135">
        <v>0</v>
      </c>
      <c r="E15" s="149">
        <v>0</v>
      </c>
      <c r="F15" s="1133"/>
      <c r="G15" s="1136"/>
      <c r="H15" s="1137"/>
      <c r="I15" s="60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64.5" thickBot="1">
      <c r="A16" s="132" t="s">
        <v>15</v>
      </c>
      <c r="B16" s="76" t="s">
        <v>31</v>
      </c>
      <c r="C16" s="133">
        <f>SUM(D16:E16)</f>
        <v>0</v>
      </c>
      <c r="D16" s="134">
        <v>0</v>
      </c>
      <c r="E16" s="149">
        <v>0</v>
      </c>
      <c r="F16" s="1133"/>
      <c r="G16" s="1136"/>
      <c r="H16" s="1137"/>
      <c r="I16" s="60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64.5" thickBot="1">
      <c r="A17" s="132" t="s">
        <v>14</v>
      </c>
      <c r="B17" s="76" t="s">
        <v>32</v>
      </c>
      <c r="C17" s="133">
        <f>SUM(D17:E17)</f>
        <v>0</v>
      </c>
      <c r="D17" s="134">
        <v>0</v>
      </c>
      <c r="E17" s="149">
        <v>0</v>
      </c>
      <c r="F17" s="1133"/>
      <c r="G17" s="1136"/>
      <c r="H17" s="1137"/>
      <c r="I17" s="60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9" ht="13.5" thickBot="1">
      <c r="A18" s="132"/>
      <c r="B18" s="150" t="s">
        <v>16</v>
      </c>
      <c r="C18" s="133">
        <f>SUM(D18:I18)</f>
        <v>0</v>
      </c>
      <c r="D18" s="139">
        <f>SUM(D15:D17)</f>
        <v>0</v>
      </c>
      <c r="E18" s="151">
        <f>SUM(E15:E17)</f>
        <v>0</v>
      </c>
      <c r="F18" s="152"/>
      <c r="G18" s="153"/>
      <c r="H18" s="154"/>
      <c r="I18" s="58"/>
    </row>
    <row r="19" spans="1:15" ht="51.75" thickBot="1">
      <c r="A19" s="132" t="s">
        <v>156</v>
      </c>
      <c r="B19" s="76" t="s">
        <v>19</v>
      </c>
      <c r="C19" s="133">
        <f aca="true" t="shared" si="0" ref="C19:C31">SUM(D19:E19)</f>
        <v>0</v>
      </c>
      <c r="D19" s="134">
        <v>0</v>
      </c>
      <c r="E19" s="134">
        <v>0</v>
      </c>
      <c r="F19" s="1133"/>
      <c r="G19" s="1136"/>
      <c r="H19" s="1137"/>
      <c r="I19" s="60"/>
      <c r="J19" s="2"/>
      <c r="K19" s="2"/>
      <c r="L19" s="2"/>
      <c r="M19" s="2"/>
      <c r="N19" s="2"/>
      <c r="O19" s="2"/>
    </row>
    <row r="20" spans="1:15" ht="51.75" thickBot="1">
      <c r="A20" s="150" t="s">
        <v>18</v>
      </c>
      <c r="B20" s="76" t="s">
        <v>17</v>
      </c>
      <c r="C20" s="133">
        <f t="shared" si="0"/>
        <v>0</v>
      </c>
      <c r="D20" s="134">
        <v>0</v>
      </c>
      <c r="E20" s="134">
        <v>0</v>
      </c>
      <c r="F20" s="1133"/>
      <c r="G20" s="1136"/>
      <c r="H20" s="1137"/>
      <c r="I20" s="60"/>
      <c r="J20" s="2"/>
      <c r="K20" s="2"/>
      <c r="L20" s="2"/>
      <c r="M20" s="2"/>
      <c r="N20" s="2"/>
      <c r="O20" s="2"/>
    </row>
    <row r="21" spans="1:15" ht="51.75" thickBot="1">
      <c r="A21" s="132" t="s">
        <v>20</v>
      </c>
      <c r="B21" s="76" t="s">
        <v>21</v>
      </c>
      <c r="C21" s="133">
        <f t="shared" si="0"/>
        <v>0</v>
      </c>
      <c r="D21" s="134">
        <v>0</v>
      </c>
      <c r="E21" s="134">
        <v>0</v>
      </c>
      <c r="F21" s="1133"/>
      <c r="G21" s="1136"/>
      <c r="H21" s="1137"/>
      <c r="I21" s="60"/>
      <c r="J21" s="2"/>
      <c r="K21" s="2"/>
      <c r="L21" s="2"/>
      <c r="M21" s="2"/>
      <c r="N21" s="2"/>
      <c r="O21" s="2"/>
    </row>
    <row r="22" spans="1:15" ht="51.75" thickBot="1">
      <c r="A22" s="132" t="s">
        <v>93</v>
      </c>
      <c r="B22" s="76" t="s">
        <v>95</v>
      </c>
      <c r="C22" s="133">
        <f t="shared" si="0"/>
        <v>0</v>
      </c>
      <c r="D22" s="134">
        <v>0</v>
      </c>
      <c r="E22" s="134">
        <v>0</v>
      </c>
      <c r="F22" s="1133"/>
      <c r="G22" s="1136"/>
      <c r="H22" s="1137"/>
      <c r="I22" s="60"/>
      <c r="J22" s="2"/>
      <c r="K22" s="2"/>
      <c r="L22" s="2"/>
      <c r="M22" s="2"/>
      <c r="N22" s="2"/>
      <c r="O22" s="2"/>
    </row>
    <row r="23" spans="1:15" ht="51.75" thickBot="1">
      <c r="A23" s="132" t="s">
        <v>94</v>
      </c>
      <c r="B23" s="76" t="s">
        <v>96</v>
      </c>
      <c r="C23" s="133">
        <f t="shared" si="0"/>
        <v>0</v>
      </c>
      <c r="D23" s="134">
        <v>0</v>
      </c>
      <c r="E23" s="134">
        <v>0</v>
      </c>
      <c r="F23" s="1133"/>
      <c r="G23" s="1136"/>
      <c r="H23" s="1137"/>
      <c r="I23" s="61"/>
      <c r="J23" s="2"/>
      <c r="K23" s="2"/>
      <c r="L23" s="2"/>
      <c r="M23" s="2"/>
      <c r="N23" s="2"/>
      <c r="O23" s="2"/>
    </row>
    <row r="24" spans="1:9" ht="13.5" thickBot="1">
      <c r="A24" s="73"/>
      <c r="B24" s="150" t="s">
        <v>22</v>
      </c>
      <c r="C24" s="133">
        <f t="shared" si="0"/>
        <v>0</v>
      </c>
      <c r="D24" s="139">
        <f>SUM(D19:D23)</f>
        <v>0</v>
      </c>
      <c r="E24" s="151">
        <f>SUM(E19:E23)</f>
        <v>0</v>
      </c>
      <c r="F24" s="152"/>
      <c r="G24" s="153"/>
      <c r="H24" s="154"/>
      <c r="I24" s="59"/>
    </row>
    <row r="25" spans="1:16" ht="51.75" thickBot="1">
      <c r="A25" s="132" t="s">
        <v>26</v>
      </c>
      <c r="B25" s="79" t="s">
        <v>27</v>
      </c>
      <c r="C25" s="133">
        <f t="shared" si="0"/>
        <v>0</v>
      </c>
      <c r="D25" s="134">
        <v>0</v>
      </c>
      <c r="E25" s="134">
        <v>0</v>
      </c>
      <c r="F25" s="1133"/>
      <c r="G25" s="1136"/>
      <c r="H25" s="1137"/>
      <c r="I25" s="60"/>
      <c r="J25" s="2"/>
      <c r="K25" s="2"/>
      <c r="L25" s="2"/>
      <c r="M25" s="2"/>
      <c r="N25" s="2"/>
      <c r="O25" s="2"/>
      <c r="P25" s="2"/>
    </row>
    <row r="26" spans="1:16" ht="64.5" thickBot="1">
      <c r="A26" s="132" t="s">
        <v>28</v>
      </c>
      <c r="B26" s="79" t="s">
        <v>29</v>
      </c>
      <c r="C26" s="133">
        <f t="shared" si="0"/>
        <v>0</v>
      </c>
      <c r="D26" s="134">
        <v>0</v>
      </c>
      <c r="E26" s="134">
        <v>0</v>
      </c>
      <c r="F26" s="1133"/>
      <c r="G26" s="1136"/>
      <c r="H26" s="1137"/>
      <c r="I26" s="60"/>
      <c r="J26" s="2"/>
      <c r="K26" s="2"/>
      <c r="L26" s="2"/>
      <c r="M26" s="2"/>
      <c r="N26" s="2"/>
      <c r="O26" s="2"/>
      <c r="P26" s="2"/>
    </row>
    <row r="27" spans="1:16" ht="64.5" thickBot="1">
      <c r="A27" s="132" t="s">
        <v>154</v>
      </c>
      <c r="B27" s="76" t="s">
        <v>23</v>
      </c>
      <c r="C27" s="133">
        <f t="shared" si="0"/>
        <v>0</v>
      </c>
      <c r="D27" s="134">
        <v>0</v>
      </c>
      <c r="E27" s="134">
        <v>0</v>
      </c>
      <c r="F27" s="1133"/>
      <c r="G27" s="1136"/>
      <c r="H27" s="1137"/>
      <c r="I27" s="61"/>
      <c r="J27" s="2"/>
      <c r="K27" s="2"/>
      <c r="L27" s="2"/>
      <c r="M27" s="2"/>
      <c r="N27" s="2"/>
      <c r="O27" s="2"/>
      <c r="P27" s="2"/>
    </row>
    <row r="28" spans="1:9" ht="51.75" thickBot="1">
      <c r="A28" s="132" t="s">
        <v>33</v>
      </c>
      <c r="B28" s="76" t="s">
        <v>34</v>
      </c>
      <c r="C28" s="133">
        <f t="shared" si="0"/>
        <v>0</v>
      </c>
      <c r="D28" s="134">
        <v>0</v>
      </c>
      <c r="E28" s="134">
        <v>0</v>
      </c>
      <c r="F28" s="1133"/>
      <c r="G28" s="1134"/>
      <c r="H28" s="1135"/>
      <c r="I28" s="51"/>
    </row>
    <row r="29" spans="1:9" ht="13.5" thickBot="1">
      <c r="A29" s="73"/>
      <c r="B29" s="150" t="s">
        <v>245</v>
      </c>
      <c r="C29" s="133">
        <f t="shared" si="0"/>
        <v>0</v>
      </c>
      <c r="D29" s="139">
        <f>SUM(D25:D28)</f>
        <v>0</v>
      </c>
      <c r="E29" s="139">
        <f>SUM(E25:E28)</f>
        <v>0</v>
      </c>
      <c r="F29" s="152"/>
      <c r="G29" s="153"/>
      <c r="H29" s="154"/>
      <c r="I29" s="51"/>
    </row>
    <row r="30" spans="1:9" ht="13.5" customHeight="1" thickBot="1">
      <c r="A30" s="132" t="s">
        <v>13</v>
      </c>
      <c r="B30" s="76" t="s">
        <v>35</v>
      </c>
      <c r="C30" s="133">
        <f t="shared" si="0"/>
        <v>0</v>
      </c>
      <c r="D30" s="168">
        <f>D31-(D29+D24+D18)</f>
        <v>0</v>
      </c>
      <c r="E30" s="135">
        <v>0</v>
      </c>
      <c r="F30" s="1133"/>
      <c r="G30" s="1136"/>
      <c r="H30" s="1137"/>
      <c r="I30" s="51"/>
    </row>
    <row r="31" spans="1:9" ht="13.5" thickBot="1">
      <c r="A31" s="156"/>
      <c r="B31" s="150" t="s">
        <v>38</v>
      </c>
      <c r="C31" s="133">
        <f t="shared" si="0"/>
        <v>0</v>
      </c>
      <c r="D31" s="155">
        <v>0</v>
      </c>
      <c r="E31" s="133">
        <f>E30+E29+E24+E18</f>
        <v>0</v>
      </c>
      <c r="F31" s="141"/>
      <c r="G31" s="142"/>
      <c r="H31" s="143"/>
      <c r="I31" s="57"/>
    </row>
    <row r="32" spans="1:9" ht="13.5" thickBot="1">
      <c r="A32" s="73" t="s">
        <v>39</v>
      </c>
      <c r="B32" s="76" t="s">
        <v>98</v>
      </c>
      <c r="C32" s="146"/>
      <c r="D32" s="146"/>
      <c r="E32" s="146"/>
      <c r="F32" s="147"/>
      <c r="G32" s="147"/>
      <c r="H32" s="148"/>
      <c r="I32" s="58"/>
    </row>
    <row r="33" spans="1:9" ht="179.25" thickBot="1">
      <c r="A33" s="132" t="s">
        <v>97</v>
      </c>
      <c r="B33" s="76" t="s">
        <v>105</v>
      </c>
      <c r="C33" s="133">
        <f aca="true" t="shared" si="1" ref="C33:C38">SUM(D33:E33)</f>
        <v>0</v>
      </c>
      <c r="D33" s="134">
        <v>0</v>
      </c>
      <c r="E33" s="134">
        <v>0</v>
      </c>
      <c r="F33" s="1133"/>
      <c r="G33" s="1136"/>
      <c r="H33" s="1137"/>
      <c r="I33" s="60"/>
    </row>
    <row r="34" spans="1:9" ht="40.5" customHeight="1" thickBot="1">
      <c r="A34" s="132" t="s">
        <v>99</v>
      </c>
      <c r="B34" s="76" t="s">
        <v>102</v>
      </c>
      <c r="C34" s="133">
        <f t="shared" si="1"/>
        <v>0</v>
      </c>
      <c r="D34" s="134">
        <v>0</v>
      </c>
      <c r="E34" s="134">
        <v>0</v>
      </c>
      <c r="F34" s="1138"/>
      <c r="G34" s="1136"/>
      <c r="H34" s="1137"/>
      <c r="I34" s="60"/>
    </row>
    <row r="35" spans="1:9" ht="13.5" thickBot="1">
      <c r="A35" s="132" t="s">
        <v>100</v>
      </c>
      <c r="B35" s="76" t="s">
        <v>103</v>
      </c>
      <c r="C35" s="133">
        <f t="shared" si="1"/>
        <v>0</v>
      </c>
      <c r="D35" s="134">
        <v>0</v>
      </c>
      <c r="E35" s="134">
        <v>0</v>
      </c>
      <c r="F35" s="1133"/>
      <c r="G35" s="1136"/>
      <c r="H35" s="1137"/>
      <c r="I35" s="60"/>
    </row>
    <row r="36" spans="1:9" ht="13.5" thickBot="1">
      <c r="A36" s="132" t="s">
        <v>101</v>
      </c>
      <c r="B36" s="76" t="s">
        <v>104</v>
      </c>
      <c r="C36" s="133">
        <f t="shared" si="1"/>
        <v>0</v>
      </c>
      <c r="D36" s="134">
        <v>0</v>
      </c>
      <c r="E36" s="134">
        <v>0</v>
      </c>
      <c r="F36" s="1133"/>
      <c r="G36" s="1136"/>
      <c r="H36" s="1137"/>
      <c r="I36" s="60"/>
    </row>
    <row r="37" spans="1:9" ht="13.5" thickBot="1">
      <c r="A37" s="132"/>
      <c r="B37" s="150" t="s">
        <v>106</v>
      </c>
      <c r="C37" s="133">
        <f t="shared" si="1"/>
        <v>0</v>
      </c>
      <c r="D37" s="133">
        <f>SUM(D33:D36)</f>
        <v>0</v>
      </c>
      <c r="E37" s="133">
        <f>SUM(E33:E36)</f>
        <v>0</v>
      </c>
      <c r="F37" s="158"/>
      <c r="G37" s="159"/>
      <c r="H37" s="160"/>
      <c r="I37" s="63"/>
    </row>
    <row r="38" spans="1:9" ht="13.5" thickBot="1">
      <c r="A38" s="132" t="s">
        <v>107</v>
      </c>
      <c r="B38" s="79" t="s">
        <v>108</v>
      </c>
      <c r="C38" s="133">
        <f t="shared" si="1"/>
        <v>0</v>
      </c>
      <c r="D38" s="139">
        <f>D39-SUM(D33:D36)</f>
        <v>0</v>
      </c>
      <c r="E38" s="134">
        <v>0</v>
      </c>
      <c r="F38" s="1133"/>
      <c r="G38" s="1136"/>
      <c r="H38" s="1137"/>
      <c r="I38" s="60"/>
    </row>
    <row r="39" spans="1:9" ht="13.5" thickBot="1">
      <c r="A39" s="161"/>
      <c r="B39" s="150" t="s">
        <v>109</v>
      </c>
      <c r="C39" s="133">
        <f>SUM(C37:C38)</f>
        <v>0</v>
      </c>
      <c r="D39" s="169">
        <v>0</v>
      </c>
      <c r="E39" s="162">
        <f>SUM(E37:E38)</f>
        <v>0</v>
      </c>
      <c r="F39" s="141"/>
      <c r="G39" s="163"/>
      <c r="H39" s="164"/>
      <c r="I39" s="64"/>
    </row>
    <row r="40" spans="1:9" ht="26.25" thickBot="1">
      <c r="A40" s="76" t="s">
        <v>40</v>
      </c>
      <c r="B40" s="76" t="s">
        <v>41</v>
      </c>
      <c r="C40" s="146"/>
      <c r="D40" s="146">
        <v>0</v>
      </c>
      <c r="E40" s="146"/>
      <c r="F40" s="147"/>
      <c r="G40" s="147"/>
      <c r="H40" s="148"/>
      <c r="I40" s="58"/>
    </row>
    <row r="41" spans="1:9" ht="39" thickBot="1">
      <c r="A41" s="76">
        <v>22.31</v>
      </c>
      <c r="B41" s="73" t="s">
        <v>42</v>
      </c>
      <c r="C41" s="133">
        <f>SUM(D41:E41)</f>
        <v>0</v>
      </c>
      <c r="D41" s="135">
        <v>0</v>
      </c>
      <c r="E41" s="135">
        <v>0</v>
      </c>
      <c r="F41" s="1133"/>
      <c r="G41" s="1136"/>
      <c r="H41" s="1137"/>
      <c r="I41" s="60"/>
    </row>
    <row r="42" spans="1:9" ht="26.25" thickBot="1">
      <c r="A42" s="132" t="s">
        <v>43</v>
      </c>
      <c r="B42" s="76" t="s">
        <v>44</v>
      </c>
      <c r="C42" s="133">
        <f>SUM(D42:E42)</f>
        <v>0</v>
      </c>
      <c r="D42" s="139">
        <f>D43-D41</f>
        <v>0</v>
      </c>
      <c r="E42" s="134">
        <v>0</v>
      </c>
      <c r="F42" s="1133"/>
      <c r="G42" s="1136"/>
      <c r="H42" s="1137"/>
      <c r="I42" s="61"/>
    </row>
    <row r="43" spans="1:9" ht="13.5" thickBot="1">
      <c r="A43" s="161"/>
      <c r="B43" s="150" t="s">
        <v>45</v>
      </c>
      <c r="C43" s="133">
        <f>SUM(C41:C42)</f>
        <v>0</v>
      </c>
      <c r="D43" s="169">
        <v>0</v>
      </c>
      <c r="E43" s="162">
        <f>SUM(E41:E42)</f>
        <v>0</v>
      </c>
      <c r="F43" s="141"/>
      <c r="G43" s="142"/>
      <c r="H43" s="143"/>
      <c r="I43" s="57"/>
    </row>
    <row r="44" spans="1:9" ht="26.25" thickBot="1">
      <c r="A44" s="77" t="s">
        <v>58</v>
      </c>
      <c r="B44" s="76" t="s">
        <v>59</v>
      </c>
      <c r="C44" s="146"/>
      <c r="D44" s="146"/>
      <c r="E44" s="146"/>
      <c r="F44" s="147"/>
      <c r="G44" s="147"/>
      <c r="H44" s="148"/>
      <c r="I44" s="58"/>
    </row>
    <row r="45" spans="1:9" ht="26.25" thickBot="1">
      <c r="A45" s="132" t="s">
        <v>71</v>
      </c>
      <c r="B45" s="76" t="s">
        <v>72</v>
      </c>
      <c r="C45" s="133">
        <f aca="true" t="shared" si="2" ref="C45:C56">SUM(D45:E45)</f>
        <v>0</v>
      </c>
      <c r="D45" s="165">
        <v>0</v>
      </c>
      <c r="E45" s="165">
        <v>0</v>
      </c>
      <c r="F45" s="1133"/>
      <c r="G45" s="1136"/>
      <c r="H45" s="1137"/>
      <c r="I45" s="60"/>
    </row>
    <row r="46" spans="1:9" ht="64.5" thickBot="1">
      <c r="A46" s="132" t="s">
        <v>46</v>
      </c>
      <c r="B46" s="76" t="s">
        <v>47</v>
      </c>
      <c r="C46" s="133">
        <f t="shared" si="2"/>
        <v>0</v>
      </c>
      <c r="D46" s="134">
        <v>0</v>
      </c>
      <c r="E46" s="134">
        <v>0</v>
      </c>
      <c r="F46" s="1133"/>
      <c r="G46" s="1136"/>
      <c r="H46" s="1137"/>
      <c r="I46" s="60"/>
    </row>
    <row r="47" spans="1:9" ht="39" thickBot="1">
      <c r="A47" s="132" t="s">
        <v>48</v>
      </c>
      <c r="B47" s="76" t="s">
        <v>49</v>
      </c>
      <c r="C47" s="133">
        <f t="shared" si="2"/>
        <v>0</v>
      </c>
      <c r="D47" s="134">
        <v>0</v>
      </c>
      <c r="E47" s="134">
        <v>0</v>
      </c>
      <c r="F47" s="1133"/>
      <c r="G47" s="1136"/>
      <c r="H47" s="1137"/>
      <c r="I47" s="60"/>
    </row>
    <row r="48" spans="1:9" ht="13.5" thickBot="1">
      <c r="A48" s="76"/>
      <c r="B48" s="150" t="s">
        <v>157</v>
      </c>
      <c r="C48" s="133">
        <f t="shared" si="2"/>
        <v>0</v>
      </c>
      <c r="D48" s="133">
        <f>SUM(D46:D47)</f>
        <v>0</v>
      </c>
      <c r="E48" s="133">
        <f>SUM(E46:E47)</f>
        <v>0</v>
      </c>
      <c r="F48" s="158"/>
      <c r="G48" s="159"/>
      <c r="H48" s="160"/>
      <c r="I48" s="63"/>
    </row>
    <row r="49" spans="1:9" ht="39" thickBot="1">
      <c r="A49" s="132" t="s">
        <v>50</v>
      </c>
      <c r="B49" s="76" t="s">
        <v>51</v>
      </c>
      <c r="C49" s="133">
        <f t="shared" si="2"/>
        <v>0</v>
      </c>
      <c r="D49" s="134">
        <v>0</v>
      </c>
      <c r="E49" s="134">
        <v>0</v>
      </c>
      <c r="F49" s="1133"/>
      <c r="G49" s="1136"/>
      <c r="H49" s="1137"/>
      <c r="I49" s="60"/>
    </row>
    <row r="50" spans="1:9" ht="39" thickBot="1">
      <c r="A50" s="132" t="s">
        <v>52</v>
      </c>
      <c r="B50" s="76" t="s">
        <v>53</v>
      </c>
      <c r="C50" s="133">
        <f t="shared" si="2"/>
        <v>0</v>
      </c>
      <c r="D50" s="134">
        <v>0</v>
      </c>
      <c r="E50" s="134">
        <v>0</v>
      </c>
      <c r="F50" s="1133"/>
      <c r="G50" s="1136"/>
      <c r="H50" s="1137"/>
      <c r="I50" s="60"/>
    </row>
    <row r="51" spans="1:9" ht="51.75" thickBot="1">
      <c r="A51" s="132" t="s">
        <v>54</v>
      </c>
      <c r="B51" s="76" t="s">
        <v>246</v>
      </c>
      <c r="C51" s="133">
        <f t="shared" si="2"/>
        <v>0</v>
      </c>
      <c r="D51" s="134">
        <v>0</v>
      </c>
      <c r="E51" s="134">
        <v>0</v>
      </c>
      <c r="F51" s="1133"/>
      <c r="G51" s="1136"/>
      <c r="H51" s="1137"/>
      <c r="I51" s="60"/>
    </row>
    <row r="52" spans="1:9" ht="51.75" thickBot="1">
      <c r="A52" s="132" t="s">
        <v>56</v>
      </c>
      <c r="B52" s="76" t="s">
        <v>57</v>
      </c>
      <c r="C52" s="133">
        <f t="shared" si="2"/>
        <v>0</v>
      </c>
      <c r="D52" s="134">
        <v>0</v>
      </c>
      <c r="E52" s="134">
        <v>0</v>
      </c>
      <c r="F52" s="1151"/>
      <c r="G52" s="1136"/>
      <c r="H52" s="1137"/>
      <c r="I52" s="60"/>
    </row>
    <row r="53" spans="1:8" ht="26.25" thickBot="1">
      <c r="A53" s="76"/>
      <c r="B53" s="150" t="s">
        <v>60</v>
      </c>
      <c r="C53" s="133">
        <f t="shared" si="2"/>
        <v>0</v>
      </c>
      <c r="D53" s="133">
        <f>SUM(D49:D52)</f>
        <v>0</v>
      </c>
      <c r="E53" s="133">
        <v>0</v>
      </c>
      <c r="F53" s="1152"/>
      <c r="G53" s="1153"/>
      <c r="H53" s="1154"/>
    </row>
    <row r="54" spans="1:9" ht="13.5" thickBot="1">
      <c r="A54" s="132" t="s">
        <v>61</v>
      </c>
      <c r="B54" s="76" t="s">
        <v>62</v>
      </c>
      <c r="C54" s="133">
        <f t="shared" si="2"/>
        <v>0</v>
      </c>
      <c r="D54" s="139">
        <f>D55-D48-D53-D45</f>
        <v>0</v>
      </c>
      <c r="E54" s="134">
        <v>0</v>
      </c>
      <c r="F54" s="1133"/>
      <c r="G54" s="1136"/>
      <c r="H54" s="1137"/>
      <c r="I54" s="60"/>
    </row>
    <row r="55" spans="1:9" ht="26.25" thickBot="1">
      <c r="A55" s="161"/>
      <c r="B55" s="166" t="s">
        <v>63</v>
      </c>
      <c r="C55" s="133">
        <f t="shared" si="2"/>
        <v>0</v>
      </c>
      <c r="D55" s="135">
        <v>0</v>
      </c>
      <c r="E55" s="133">
        <f>E54+E53+E48+E45</f>
        <v>0</v>
      </c>
      <c r="F55" s="158"/>
      <c r="G55" s="159"/>
      <c r="H55" s="160"/>
      <c r="I55" s="63"/>
    </row>
    <row r="56" spans="1:9" ht="26.25" thickBot="1">
      <c r="A56" s="77" t="s">
        <v>64</v>
      </c>
      <c r="B56" s="76" t="s">
        <v>65</v>
      </c>
      <c r="C56" s="133">
        <f t="shared" si="2"/>
        <v>0</v>
      </c>
      <c r="D56" s="167">
        <v>0</v>
      </c>
      <c r="E56" s="167">
        <v>0</v>
      </c>
      <c r="F56" s="1133"/>
      <c r="G56" s="1136"/>
      <c r="H56" s="1137"/>
      <c r="I56" s="60"/>
    </row>
    <row r="57" spans="1:9" ht="13.5" thickBot="1">
      <c r="A57" s="77" t="s">
        <v>66</v>
      </c>
      <c r="B57" s="76" t="s">
        <v>119</v>
      </c>
      <c r="C57" s="146"/>
      <c r="D57" s="146"/>
      <c r="E57" s="146"/>
      <c r="F57" s="152"/>
      <c r="G57" s="153"/>
      <c r="H57" s="154"/>
      <c r="I57" s="59"/>
    </row>
    <row r="58" spans="1:9" ht="26.25" thickBot="1">
      <c r="A58" s="132" t="s">
        <v>118</v>
      </c>
      <c r="B58" s="76" t="s">
        <v>122</v>
      </c>
      <c r="C58" s="133">
        <f>SUM(D58:E58)</f>
        <v>0</v>
      </c>
      <c r="D58" s="133">
        <f>D60-D59</f>
        <v>0</v>
      </c>
      <c r="E58" s="134">
        <v>0</v>
      </c>
      <c r="F58" s="1133"/>
      <c r="G58" s="1136"/>
      <c r="H58" s="1137"/>
      <c r="I58" s="60"/>
    </row>
    <row r="59" spans="1:9" ht="26.25" thickBot="1">
      <c r="A59" s="132" t="s">
        <v>118</v>
      </c>
      <c r="B59" s="76" t="s">
        <v>123</v>
      </c>
      <c r="C59" s="133">
        <f>SUM(D59:E59)</f>
        <v>0</v>
      </c>
      <c r="D59" s="134">
        <v>0</v>
      </c>
      <c r="E59" s="134">
        <v>0</v>
      </c>
      <c r="F59" s="1133"/>
      <c r="G59" s="1136"/>
      <c r="H59" s="1137"/>
      <c r="I59" s="60"/>
    </row>
    <row r="60" spans="1:9" ht="26.25" thickBot="1">
      <c r="A60" s="78"/>
      <c r="B60" s="150" t="s">
        <v>120</v>
      </c>
      <c r="C60" s="133">
        <f>SUM(D60:E60)</f>
        <v>0</v>
      </c>
      <c r="D60" s="134">
        <v>0</v>
      </c>
      <c r="E60" s="139">
        <f>SUM(E58:E59)</f>
        <v>0</v>
      </c>
      <c r="F60" s="158"/>
      <c r="G60" s="159"/>
      <c r="H60" s="160"/>
      <c r="I60" s="63"/>
    </row>
    <row r="61" spans="1:9" ht="13.5" thickBot="1">
      <c r="A61" s="79" t="s">
        <v>67</v>
      </c>
      <c r="B61" s="76" t="s">
        <v>68</v>
      </c>
      <c r="C61" s="133">
        <f>SUM(D61:E61)</f>
        <v>0</v>
      </c>
      <c r="D61" s="135">
        <v>0</v>
      </c>
      <c r="E61" s="134">
        <v>0</v>
      </c>
      <c r="F61" s="1133"/>
      <c r="G61" s="1136"/>
      <c r="H61" s="1137"/>
      <c r="I61" s="60"/>
    </row>
    <row r="62" spans="1:9" ht="13.5" thickBot="1">
      <c r="A62" s="73" t="s">
        <v>69</v>
      </c>
      <c r="B62" s="76" t="s">
        <v>121</v>
      </c>
      <c r="C62" s="144"/>
      <c r="D62" s="146"/>
      <c r="E62" s="146"/>
      <c r="F62" s="153"/>
      <c r="G62" s="153"/>
      <c r="H62" s="154"/>
      <c r="I62" s="59"/>
    </row>
    <row r="63" spans="1:9" ht="26.25" thickBot="1">
      <c r="A63" s="132" t="s">
        <v>113</v>
      </c>
      <c r="B63" s="76" t="s">
        <v>114</v>
      </c>
      <c r="C63" s="133">
        <f>SUM(D63:E63)</f>
        <v>0</v>
      </c>
      <c r="D63" s="133">
        <f>D65-D64</f>
        <v>0</v>
      </c>
      <c r="E63" s="134">
        <v>0</v>
      </c>
      <c r="F63" s="1133"/>
      <c r="G63" s="1136"/>
      <c r="H63" s="1137"/>
      <c r="I63" s="60"/>
    </row>
    <row r="64" spans="1:9" ht="26.25" thickBot="1">
      <c r="A64" s="132" t="s">
        <v>113</v>
      </c>
      <c r="B64" s="76" t="s">
        <v>115</v>
      </c>
      <c r="C64" s="133">
        <f>SUM(D64:E64)</f>
        <v>0</v>
      </c>
      <c r="D64" s="134">
        <v>0</v>
      </c>
      <c r="E64" s="134">
        <v>0</v>
      </c>
      <c r="F64" s="1138"/>
      <c r="G64" s="1136"/>
      <c r="H64" s="1137"/>
      <c r="I64" s="60"/>
    </row>
    <row r="65" spans="1:9" ht="13.5" thickBot="1">
      <c r="A65" s="161"/>
      <c r="B65" s="150" t="s">
        <v>116</v>
      </c>
      <c r="C65" s="133">
        <f>SUM(D65:E65)</f>
        <v>0</v>
      </c>
      <c r="D65" s="134">
        <v>0</v>
      </c>
      <c r="E65" s="139">
        <f>SUM(E63:E64)</f>
        <v>0</v>
      </c>
      <c r="F65" s="152"/>
      <c r="G65" s="153"/>
      <c r="H65" s="154"/>
      <c r="I65" s="59"/>
    </row>
    <row r="66" spans="1:9" ht="26.25" thickBot="1">
      <c r="A66" s="80" t="s">
        <v>125</v>
      </c>
      <c r="B66" s="75" t="s">
        <v>131</v>
      </c>
      <c r="C66" s="133">
        <f>SUM(D66:E66)</f>
        <v>0</v>
      </c>
      <c r="D66" s="170">
        <v>0</v>
      </c>
      <c r="E66" s="134">
        <v>0</v>
      </c>
      <c r="F66" s="1133"/>
      <c r="G66" s="1136"/>
      <c r="H66" s="1137"/>
      <c r="I66" s="60"/>
    </row>
    <row r="67" spans="1:9" ht="14.25" thickBot="1">
      <c r="A67" s="80" t="s">
        <v>125</v>
      </c>
      <c r="B67" s="75" t="s">
        <v>169</v>
      </c>
      <c r="C67" s="133">
        <f>SUM(D67:E67)</f>
        <v>0</v>
      </c>
      <c r="D67" s="135">
        <v>0</v>
      </c>
      <c r="E67" s="134">
        <v>0</v>
      </c>
      <c r="F67" s="1133"/>
      <c r="G67" s="1136"/>
      <c r="H67" s="1137"/>
      <c r="I67" s="60"/>
    </row>
    <row r="68" spans="1:9" ht="13.5" thickBot="1">
      <c r="A68" s="156"/>
      <c r="B68" s="150" t="s">
        <v>117</v>
      </c>
      <c r="C68" s="139">
        <f>SUM(C66:C67)+C65+C61+C60+C56+C55+C43+C39+C31+C13</f>
        <v>0</v>
      </c>
      <c r="D68" s="139">
        <f>SUM(D66:D67)+D65+D61+D60+D56+D55+D43+D39+D31+D13</f>
        <v>0</v>
      </c>
      <c r="E68" s="139">
        <f>SUM(E66:E67)+E65+E61+E60+E56+E55+E43+E39+E31+E13</f>
        <v>0</v>
      </c>
      <c r="F68" s="152"/>
      <c r="G68" s="153"/>
      <c r="H68" s="154"/>
      <c r="I68" s="59"/>
    </row>
    <row r="69" spans="1:8" ht="13.5" thickBot="1">
      <c r="A69" s="537" t="s">
        <v>130</v>
      </c>
      <c r="B69" s="538"/>
      <c r="C69" s="538"/>
      <c r="D69" s="538"/>
      <c r="E69" s="538"/>
      <c r="F69" s="538"/>
      <c r="G69" s="538"/>
      <c r="H69" s="539"/>
    </row>
    <row r="70" spans="1:9" ht="12.75">
      <c r="A70" s="27"/>
      <c r="B70" s="26"/>
      <c r="C70" s="25"/>
      <c r="D70" s="25"/>
      <c r="E70" s="25"/>
      <c r="F70" s="25"/>
      <c r="G70" s="25"/>
      <c r="H70" s="25"/>
      <c r="I70" s="25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52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</sheetData>
  <sheetProtection/>
  <mergeCells count="48">
    <mergeCell ref="F63:H63"/>
    <mergeCell ref="F64:H64"/>
    <mergeCell ref="F66:H66"/>
    <mergeCell ref="F67:H67"/>
    <mergeCell ref="F56:H56"/>
    <mergeCell ref="F58:H58"/>
    <mergeCell ref="F59:H59"/>
    <mergeCell ref="F61:H61"/>
    <mergeCell ref="F51:H51"/>
    <mergeCell ref="F52:H52"/>
    <mergeCell ref="F53:H53"/>
    <mergeCell ref="F54:H54"/>
    <mergeCell ref="F46:H46"/>
    <mergeCell ref="F47:H47"/>
    <mergeCell ref="F49:H49"/>
    <mergeCell ref="F50:H50"/>
    <mergeCell ref="F38:H38"/>
    <mergeCell ref="F41:H41"/>
    <mergeCell ref="F42:H42"/>
    <mergeCell ref="F45:H45"/>
    <mergeCell ref="F33:H33"/>
    <mergeCell ref="F34:H34"/>
    <mergeCell ref="F35:H35"/>
    <mergeCell ref="F36:H36"/>
    <mergeCell ref="F26:H26"/>
    <mergeCell ref="F27:H27"/>
    <mergeCell ref="F28:H28"/>
    <mergeCell ref="F30:H30"/>
    <mergeCell ref="F21:H21"/>
    <mergeCell ref="F22:H22"/>
    <mergeCell ref="F23:H23"/>
    <mergeCell ref="F25:H25"/>
    <mergeCell ref="F16:H16"/>
    <mergeCell ref="F17:H17"/>
    <mergeCell ref="F19:H19"/>
    <mergeCell ref="F20:H20"/>
    <mergeCell ref="F10:H10"/>
    <mergeCell ref="F11:H11"/>
    <mergeCell ref="F12:H12"/>
    <mergeCell ref="F15:H15"/>
    <mergeCell ref="A5:C5"/>
    <mergeCell ref="A6:C6"/>
    <mergeCell ref="A7:B7"/>
    <mergeCell ref="F8:H8"/>
    <mergeCell ref="A1:H1"/>
    <mergeCell ref="A2:H2"/>
    <mergeCell ref="A3:C3"/>
    <mergeCell ref="A4:C4"/>
  </mergeCells>
  <printOptions headings="1" horizontalCentered="1"/>
  <pageMargins left="0.25" right="0.25" top="0.8" bottom="0.51" header="0.5" footer="0.5"/>
  <pageSetup fitToHeight="3" orientation="portrait" scale="95" r:id="rId3"/>
  <headerFooter alignWithMargins="0">
    <oddHeader>&amp;CPage &amp;P of &amp;N</oddHead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7"/>
  <sheetViews>
    <sheetView zoomScalePageLayoutView="0" workbookViewId="0" topLeftCell="A1">
      <pane ySplit="8" topLeftCell="A9" activePane="bottomLeft" state="frozen"/>
      <selection pane="topLeft" activeCell="A18" sqref="A18:M18"/>
      <selection pane="bottomLeft" activeCell="A1" sqref="A1:H1"/>
    </sheetView>
  </sheetViews>
  <sheetFormatPr defaultColWidth="9.140625" defaultRowHeight="12.75"/>
  <cols>
    <col min="1" max="1" width="7.7109375" style="0" customWidth="1"/>
    <col min="2" max="2" width="24.28125" style="0" customWidth="1"/>
    <col min="3" max="3" width="12.8515625" style="0" customWidth="1"/>
    <col min="4" max="4" width="12.28125" style="0" customWidth="1"/>
    <col min="5" max="5" width="13.7109375" style="0" customWidth="1"/>
    <col min="6" max="6" width="9.00390625" style="0" customWidth="1"/>
    <col min="7" max="7" width="11.00390625" style="0" customWidth="1"/>
    <col min="8" max="8" width="10.140625" style="0" customWidth="1"/>
    <col min="9" max="9" width="0.13671875" style="0" hidden="1" customWidth="1"/>
    <col min="11" max="11" width="9.7109375" style="0" bestFit="1" customWidth="1"/>
  </cols>
  <sheetData>
    <row r="1" spans="1:9" ht="33">
      <c r="A1" s="1141" t="s">
        <v>9</v>
      </c>
      <c r="B1" s="1142"/>
      <c r="C1" s="1142"/>
      <c r="D1" s="1142"/>
      <c r="E1" s="1142"/>
      <c r="F1" s="1142"/>
      <c r="G1" s="1142"/>
      <c r="H1" s="1143"/>
      <c r="I1" s="16"/>
    </row>
    <row r="2" spans="1:9" ht="27.75" customHeight="1" thickBot="1">
      <c r="A2" s="1144" t="s">
        <v>173</v>
      </c>
      <c r="B2" s="1145"/>
      <c r="C2" s="1145"/>
      <c r="D2" s="1145"/>
      <c r="E2" s="1145"/>
      <c r="F2" s="1146"/>
      <c r="G2" s="1146"/>
      <c r="H2" s="1147"/>
      <c r="I2" s="15"/>
    </row>
    <row r="3" spans="1:9" ht="13.5" thickBot="1">
      <c r="A3" s="1148" t="str">
        <f>'ISD Summary'!A3&amp;" "&amp;'ISD Summary'!B3</f>
        <v>IHS Area Office: 0</v>
      </c>
      <c r="B3" s="1149"/>
      <c r="C3" s="1150"/>
      <c r="D3" s="273"/>
      <c r="E3" s="86"/>
      <c r="F3" s="188"/>
      <c r="G3" s="220" t="str">
        <f>'IT, Dir, Startup and Pre-Award'!I4</f>
        <v>HQ ISD #:</v>
      </c>
      <c r="H3" s="516" t="str">
        <f>'IT, Dir, Startup and Pre-Award'!J4</f>
        <v>10-_____</v>
      </c>
      <c r="I3" s="16"/>
    </row>
    <row r="4" spans="1:9" ht="13.5" thickBot="1">
      <c r="A4" s="1148" t="str">
        <f>'Tribal Request'!A7:B7</f>
        <v>Tribe/Contractor:  </v>
      </c>
      <c r="B4" s="1149"/>
      <c r="C4" s="1150"/>
      <c r="D4" s="273"/>
      <c r="E4" s="220"/>
      <c r="F4" s="188"/>
      <c r="G4" s="220" t="str">
        <f>'IT, Dir, Startup and Pre-Award'!I5</f>
        <v>PFSA Start Date:</v>
      </c>
      <c r="H4" s="419">
        <f>'IT, Dir, Startup and Pre-Award'!J5</f>
        <v>0</v>
      </c>
      <c r="I4" s="13"/>
    </row>
    <row r="5" spans="1:11" ht="13.5" thickBot="1">
      <c r="A5" s="1148" t="str">
        <f>'ISD Summary'!A8&amp;" "&amp;'ISD Summary'!C9</f>
        <v>Program:   </v>
      </c>
      <c r="B5" s="1149"/>
      <c r="C5" s="1150"/>
      <c r="D5" s="273"/>
      <c r="E5" s="220"/>
      <c r="F5" s="188"/>
      <c r="G5" s="220" t="str">
        <f>'IT, Dir, Startup and Pre-Award'!I6</f>
        <v>Award Performance Period Beginning Date:</v>
      </c>
      <c r="H5" s="419">
        <f>'IT, Dir, Startup and Pre-Award'!J6</f>
        <v>0</v>
      </c>
      <c r="I5" s="13"/>
      <c r="K5" s="3"/>
    </row>
    <row r="6" spans="1:9" ht="13.5" thickBot="1">
      <c r="A6" s="1148" t="str">
        <f>'ISD Summary'!A9&amp;" "&amp;'ISD Summary'!C10</f>
        <v>Contract/Compact #:   </v>
      </c>
      <c r="B6" s="1149"/>
      <c r="C6" s="1150"/>
      <c r="D6" s="273"/>
      <c r="E6" s="275"/>
      <c r="F6" s="188"/>
      <c r="G6" s="220" t="str">
        <f>'IT, Dir, Startup and Pre-Award'!I7</f>
        <v>Award Performance Period  Ending Date:</v>
      </c>
      <c r="H6" s="419">
        <f>'IT, Dir, Startup and Pre-Award'!J7</f>
        <v>0</v>
      </c>
      <c r="I6" s="40"/>
    </row>
    <row r="7" spans="1:9" ht="13.5" thickBot="1">
      <c r="A7" s="1155" t="str">
        <f>"SSA:  "&amp;'Funding Summary'!A19</f>
        <v>SSA:  Not Used-2</v>
      </c>
      <c r="B7" s="1156"/>
      <c r="C7" s="560">
        <f>'Funding Summary'!E19-C68</f>
        <v>0</v>
      </c>
      <c r="D7" s="65" t="s">
        <v>465</v>
      </c>
      <c r="E7" s="53"/>
      <c r="F7" s="622"/>
      <c r="G7" s="220"/>
      <c r="H7" s="656"/>
      <c r="I7" s="47"/>
    </row>
    <row r="8" spans="1:9" ht="69.75" customHeight="1" thickBot="1">
      <c r="A8" s="69" t="s">
        <v>73</v>
      </c>
      <c r="B8" s="70" t="s">
        <v>70</v>
      </c>
      <c r="C8" s="71" t="s">
        <v>74</v>
      </c>
      <c r="D8" s="72" t="s">
        <v>112</v>
      </c>
      <c r="E8" s="72" t="s">
        <v>168</v>
      </c>
      <c r="F8" s="1170" t="s">
        <v>81</v>
      </c>
      <c r="G8" s="1125"/>
      <c r="H8" s="1126"/>
      <c r="I8" s="42"/>
    </row>
    <row r="9" spans="1:9" ht="26.25" thickBot="1">
      <c r="A9" s="73" t="s">
        <v>36</v>
      </c>
      <c r="B9" s="74" t="s">
        <v>24</v>
      </c>
      <c r="C9" s="68"/>
      <c r="D9" s="130"/>
      <c r="E9" s="130"/>
      <c r="F9" s="130"/>
      <c r="G9" s="130"/>
      <c r="H9" s="131"/>
      <c r="I9" s="56"/>
    </row>
    <row r="10" spans="1:9" ht="26.25" thickBot="1">
      <c r="A10" s="132" t="s">
        <v>11</v>
      </c>
      <c r="B10" s="74" t="s">
        <v>243</v>
      </c>
      <c r="C10" s="133">
        <f>SUM(D10:E10)</f>
        <v>0</v>
      </c>
      <c r="D10" s="133">
        <f>D13-D11-D12</f>
        <v>0</v>
      </c>
      <c r="E10" s="135">
        <v>0</v>
      </c>
      <c r="F10" s="1138"/>
      <c r="G10" s="1136"/>
      <c r="H10" s="1137"/>
      <c r="I10" s="62"/>
    </row>
    <row r="11" spans="1:9" ht="26.25" thickBot="1">
      <c r="A11" s="132" t="s">
        <v>248</v>
      </c>
      <c r="B11" s="74" t="s">
        <v>249</v>
      </c>
      <c r="C11" s="133">
        <f>SUM(D11:E11)</f>
        <v>0</v>
      </c>
      <c r="D11" s="135">
        <v>0</v>
      </c>
      <c r="E11" s="135">
        <v>0</v>
      </c>
      <c r="F11" s="1138"/>
      <c r="G11" s="1160"/>
      <c r="H11" s="1161"/>
      <c r="I11" s="62"/>
    </row>
    <row r="12" spans="1:11" ht="26.25" thickBot="1">
      <c r="A12" s="132" t="s">
        <v>11</v>
      </c>
      <c r="B12" s="74" t="s">
        <v>244</v>
      </c>
      <c r="C12" s="133">
        <f>SUM(D12:E12)</f>
        <v>0</v>
      </c>
      <c r="D12" s="135">
        <v>0</v>
      </c>
      <c r="E12" s="135">
        <v>0</v>
      </c>
      <c r="F12" s="1138"/>
      <c r="G12" s="1136"/>
      <c r="H12" s="1137"/>
      <c r="I12" s="62"/>
      <c r="K12" s="49"/>
    </row>
    <row r="13" spans="1:9" ht="13.5" thickBot="1">
      <c r="A13" s="137"/>
      <c r="B13" s="138" t="s">
        <v>12</v>
      </c>
      <c r="C13" s="139">
        <f>SUM(C10:C12)</f>
        <v>0</v>
      </c>
      <c r="D13" s="170">
        <v>0</v>
      </c>
      <c r="E13" s="140">
        <f>SUM(E10:E12)</f>
        <v>0</v>
      </c>
      <c r="F13" s="141"/>
      <c r="G13" s="142"/>
      <c r="H13" s="143"/>
      <c r="I13" s="57"/>
    </row>
    <row r="14" spans="1:9" ht="13.5" thickBot="1">
      <c r="A14" s="73" t="s">
        <v>37</v>
      </c>
      <c r="B14" s="75" t="s">
        <v>25</v>
      </c>
      <c r="C14" s="144"/>
      <c r="D14" s="146"/>
      <c r="E14" s="146"/>
      <c r="F14" s="147"/>
      <c r="G14" s="147"/>
      <c r="H14" s="148"/>
      <c r="I14" s="58"/>
    </row>
    <row r="15" spans="1:19" ht="51.75" thickBot="1">
      <c r="A15" s="132" t="s">
        <v>155</v>
      </c>
      <c r="B15" s="76" t="s">
        <v>30</v>
      </c>
      <c r="C15" s="133">
        <f>SUM(D15:E15)</f>
        <v>0</v>
      </c>
      <c r="D15" s="135">
        <v>0</v>
      </c>
      <c r="E15" s="149">
        <v>0</v>
      </c>
      <c r="F15" s="1133"/>
      <c r="G15" s="1136"/>
      <c r="H15" s="1137"/>
      <c r="I15" s="60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64.5" thickBot="1">
      <c r="A16" s="132" t="s">
        <v>15</v>
      </c>
      <c r="B16" s="76" t="s">
        <v>31</v>
      </c>
      <c r="C16" s="133">
        <f>SUM(D16:E16)</f>
        <v>0</v>
      </c>
      <c r="D16" s="134">
        <v>0</v>
      </c>
      <c r="E16" s="149">
        <v>0</v>
      </c>
      <c r="F16" s="1133"/>
      <c r="G16" s="1136"/>
      <c r="H16" s="1137"/>
      <c r="I16" s="60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64.5" thickBot="1">
      <c r="A17" s="132" t="s">
        <v>14</v>
      </c>
      <c r="B17" s="76" t="s">
        <v>32</v>
      </c>
      <c r="C17" s="133">
        <f>SUM(D17:E17)</f>
        <v>0</v>
      </c>
      <c r="D17" s="134">
        <v>0</v>
      </c>
      <c r="E17" s="149">
        <v>0</v>
      </c>
      <c r="F17" s="1133"/>
      <c r="G17" s="1136"/>
      <c r="H17" s="1137"/>
      <c r="I17" s="60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9" ht="13.5" thickBot="1">
      <c r="A18" s="132"/>
      <c r="B18" s="150" t="s">
        <v>16</v>
      </c>
      <c r="C18" s="133">
        <f>SUM(D18:I18)</f>
        <v>0</v>
      </c>
      <c r="D18" s="139">
        <f>SUM(D15:D17)</f>
        <v>0</v>
      </c>
      <c r="E18" s="151">
        <f>SUM(E15:E17)</f>
        <v>0</v>
      </c>
      <c r="F18" s="152"/>
      <c r="G18" s="153"/>
      <c r="H18" s="154"/>
      <c r="I18" s="58"/>
    </row>
    <row r="19" spans="1:15" ht="51.75" thickBot="1">
      <c r="A19" s="132" t="s">
        <v>156</v>
      </c>
      <c r="B19" s="76" t="s">
        <v>19</v>
      </c>
      <c r="C19" s="133">
        <f aca="true" t="shared" si="0" ref="C19:C31">SUM(D19:E19)</f>
        <v>0</v>
      </c>
      <c r="D19" s="134">
        <v>0</v>
      </c>
      <c r="E19" s="134">
        <v>0</v>
      </c>
      <c r="F19" s="1133"/>
      <c r="G19" s="1136"/>
      <c r="H19" s="1137"/>
      <c r="I19" s="60"/>
      <c r="J19" s="2"/>
      <c r="K19" s="2"/>
      <c r="L19" s="2"/>
      <c r="M19" s="2"/>
      <c r="N19" s="2"/>
      <c r="O19" s="2"/>
    </row>
    <row r="20" spans="1:15" ht="51.75" thickBot="1">
      <c r="A20" s="150" t="s">
        <v>18</v>
      </c>
      <c r="B20" s="76" t="s">
        <v>17</v>
      </c>
      <c r="C20" s="133">
        <f t="shared" si="0"/>
        <v>0</v>
      </c>
      <c r="D20" s="134">
        <v>0</v>
      </c>
      <c r="E20" s="134">
        <v>0</v>
      </c>
      <c r="F20" s="1133"/>
      <c r="G20" s="1136"/>
      <c r="H20" s="1137"/>
      <c r="I20" s="60"/>
      <c r="J20" s="2"/>
      <c r="K20" s="2"/>
      <c r="L20" s="2"/>
      <c r="M20" s="2"/>
      <c r="N20" s="2"/>
      <c r="O20" s="2"/>
    </row>
    <row r="21" spans="1:15" ht="51.75" thickBot="1">
      <c r="A21" s="132" t="s">
        <v>20</v>
      </c>
      <c r="B21" s="76" t="s">
        <v>21</v>
      </c>
      <c r="C21" s="133">
        <f t="shared" si="0"/>
        <v>0</v>
      </c>
      <c r="D21" s="134">
        <v>0</v>
      </c>
      <c r="E21" s="134">
        <v>0</v>
      </c>
      <c r="F21" s="1133"/>
      <c r="G21" s="1136"/>
      <c r="H21" s="1137"/>
      <c r="I21" s="60"/>
      <c r="J21" s="2"/>
      <c r="K21" s="2"/>
      <c r="L21" s="2"/>
      <c r="M21" s="2"/>
      <c r="N21" s="2"/>
      <c r="O21" s="2"/>
    </row>
    <row r="22" spans="1:15" ht="51.75" thickBot="1">
      <c r="A22" s="132" t="s">
        <v>93</v>
      </c>
      <c r="B22" s="76" t="s">
        <v>95</v>
      </c>
      <c r="C22" s="133">
        <f t="shared" si="0"/>
        <v>0</v>
      </c>
      <c r="D22" s="134">
        <v>0</v>
      </c>
      <c r="E22" s="134">
        <v>0</v>
      </c>
      <c r="F22" s="1133"/>
      <c r="G22" s="1136"/>
      <c r="H22" s="1137"/>
      <c r="I22" s="60"/>
      <c r="J22" s="2"/>
      <c r="K22" s="2"/>
      <c r="L22" s="2"/>
      <c r="M22" s="2"/>
      <c r="N22" s="2"/>
      <c r="O22" s="2"/>
    </row>
    <row r="23" spans="1:15" ht="51.75" thickBot="1">
      <c r="A23" s="132" t="s">
        <v>94</v>
      </c>
      <c r="B23" s="76" t="s">
        <v>96</v>
      </c>
      <c r="C23" s="133">
        <f t="shared" si="0"/>
        <v>0</v>
      </c>
      <c r="D23" s="134">
        <v>0</v>
      </c>
      <c r="E23" s="134">
        <v>0</v>
      </c>
      <c r="F23" s="1133"/>
      <c r="G23" s="1136"/>
      <c r="H23" s="1137"/>
      <c r="I23" s="61"/>
      <c r="J23" s="2"/>
      <c r="K23" s="2"/>
      <c r="L23" s="2"/>
      <c r="M23" s="2"/>
      <c r="N23" s="2"/>
      <c r="O23" s="2"/>
    </row>
    <row r="24" spans="1:9" ht="13.5" thickBot="1">
      <c r="A24" s="73"/>
      <c r="B24" s="150" t="s">
        <v>22</v>
      </c>
      <c r="C24" s="133">
        <f t="shared" si="0"/>
        <v>0</v>
      </c>
      <c r="D24" s="139">
        <f>SUM(D19:D23)</f>
        <v>0</v>
      </c>
      <c r="E24" s="151">
        <f>SUM(E19:E23)</f>
        <v>0</v>
      </c>
      <c r="F24" s="152"/>
      <c r="G24" s="153"/>
      <c r="H24" s="154"/>
      <c r="I24" s="59"/>
    </row>
    <row r="25" spans="1:16" ht="51.75" thickBot="1">
      <c r="A25" s="132" t="s">
        <v>26</v>
      </c>
      <c r="B25" s="79" t="s">
        <v>27</v>
      </c>
      <c r="C25" s="133">
        <f t="shared" si="0"/>
        <v>0</v>
      </c>
      <c r="D25" s="134">
        <v>0</v>
      </c>
      <c r="E25" s="134">
        <v>0</v>
      </c>
      <c r="F25" s="1133"/>
      <c r="G25" s="1136"/>
      <c r="H25" s="1137"/>
      <c r="I25" s="60"/>
      <c r="J25" s="2"/>
      <c r="K25" s="2"/>
      <c r="L25" s="2"/>
      <c r="M25" s="2"/>
      <c r="N25" s="2"/>
      <c r="O25" s="2"/>
      <c r="P25" s="2"/>
    </row>
    <row r="26" spans="1:16" ht="64.5" thickBot="1">
      <c r="A26" s="132" t="s">
        <v>28</v>
      </c>
      <c r="B26" s="79" t="s">
        <v>29</v>
      </c>
      <c r="C26" s="133">
        <f t="shared" si="0"/>
        <v>0</v>
      </c>
      <c r="D26" s="134">
        <v>0</v>
      </c>
      <c r="E26" s="134">
        <v>0</v>
      </c>
      <c r="F26" s="1133"/>
      <c r="G26" s="1136"/>
      <c r="H26" s="1137"/>
      <c r="I26" s="60"/>
      <c r="J26" s="2"/>
      <c r="K26" s="2"/>
      <c r="L26" s="2"/>
      <c r="M26" s="2"/>
      <c r="N26" s="2"/>
      <c r="O26" s="2"/>
      <c r="P26" s="2"/>
    </row>
    <row r="27" spans="1:16" ht="64.5" thickBot="1">
      <c r="A27" s="132" t="s">
        <v>154</v>
      </c>
      <c r="B27" s="76" t="s">
        <v>23</v>
      </c>
      <c r="C27" s="133">
        <f t="shared" si="0"/>
        <v>0</v>
      </c>
      <c r="D27" s="134">
        <v>0</v>
      </c>
      <c r="E27" s="134">
        <v>0</v>
      </c>
      <c r="F27" s="1133"/>
      <c r="G27" s="1136"/>
      <c r="H27" s="1137"/>
      <c r="I27" s="61"/>
      <c r="J27" s="2"/>
      <c r="K27" s="2"/>
      <c r="L27" s="2"/>
      <c r="M27" s="2"/>
      <c r="N27" s="2"/>
      <c r="O27" s="2"/>
      <c r="P27" s="2"/>
    </row>
    <row r="28" spans="1:9" ht="51.75" thickBot="1">
      <c r="A28" s="132" t="s">
        <v>33</v>
      </c>
      <c r="B28" s="76" t="s">
        <v>34</v>
      </c>
      <c r="C28" s="133">
        <f t="shared" si="0"/>
        <v>0</v>
      </c>
      <c r="D28" s="134">
        <v>0</v>
      </c>
      <c r="E28" s="134">
        <v>0</v>
      </c>
      <c r="F28" s="1133"/>
      <c r="G28" s="1134"/>
      <c r="H28" s="1135"/>
      <c r="I28" s="51"/>
    </row>
    <row r="29" spans="1:9" ht="13.5" thickBot="1">
      <c r="A29" s="73"/>
      <c r="B29" s="150" t="s">
        <v>245</v>
      </c>
      <c r="C29" s="133">
        <f t="shared" si="0"/>
        <v>0</v>
      </c>
      <c r="D29" s="139">
        <f>SUM(D25:D28)</f>
        <v>0</v>
      </c>
      <c r="E29" s="139">
        <f>SUM(E25:E28)</f>
        <v>0</v>
      </c>
      <c r="F29" s="152"/>
      <c r="G29" s="153"/>
      <c r="H29" s="154"/>
      <c r="I29" s="51"/>
    </row>
    <row r="30" spans="1:9" ht="13.5" customHeight="1" thickBot="1">
      <c r="A30" s="132" t="s">
        <v>13</v>
      </c>
      <c r="B30" s="76" t="s">
        <v>35</v>
      </c>
      <c r="C30" s="133">
        <f t="shared" si="0"/>
        <v>0</v>
      </c>
      <c r="D30" s="168">
        <f>D31-(D29+D24+D18)</f>
        <v>0</v>
      </c>
      <c r="E30" s="135">
        <v>0</v>
      </c>
      <c r="F30" s="1133"/>
      <c r="G30" s="1136"/>
      <c r="H30" s="1137"/>
      <c r="I30" s="51"/>
    </row>
    <row r="31" spans="1:9" ht="13.5" thickBot="1">
      <c r="A31" s="156"/>
      <c r="B31" s="150" t="s">
        <v>38</v>
      </c>
      <c r="C31" s="133">
        <f t="shared" si="0"/>
        <v>0</v>
      </c>
      <c r="D31" s="155">
        <v>0</v>
      </c>
      <c r="E31" s="133">
        <f>E30+E29+E24+E18</f>
        <v>0</v>
      </c>
      <c r="F31" s="141"/>
      <c r="G31" s="142"/>
      <c r="H31" s="143"/>
      <c r="I31" s="57"/>
    </row>
    <row r="32" spans="1:9" ht="13.5" thickBot="1">
      <c r="A32" s="73" t="s">
        <v>39</v>
      </c>
      <c r="B32" s="76" t="s">
        <v>98</v>
      </c>
      <c r="C32" s="146"/>
      <c r="D32" s="146"/>
      <c r="E32" s="146"/>
      <c r="F32" s="147"/>
      <c r="G32" s="147"/>
      <c r="H32" s="148"/>
      <c r="I32" s="58"/>
    </row>
    <row r="33" spans="1:9" ht="179.25" thickBot="1">
      <c r="A33" s="132" t="s">
        <v>97</v>
      </c>
      <c r="B33" s="76" t="s">
        <v>105</v>
      </c>
      <c r="C33" s="133">
        <f aca="true" t="shared" si="1" ref="C33:C38">SUM(D33:E33)</f>
        <v>0</v>
      </c>
      <c r="D33" s="134">
        <v>0</v>
      </c>
      <c r="E33" s="134">
        <v>0</v>
      </c>
      <c r="F33" s="1133"/>
      <c r="G33" s="1136"/>
      <c r="H33" s="1137"/>
      <c r="I33" s="60"/>
    </row>
    <row r="34" spans="1:9" ht="40.5" customHeight="1" thickBot="1">
      <c r="A34" s="132" t="s">
        <v>99</v>
      </c>
      <c r="B34" s="76" t="s">
        <v>102</v>
      </c>
      <c r="C34" s="133">
        <f t="shared" si="1"/>
        <v>0</v>
      </c>
      <c r="D34" s="134">
        <v>0</v>
      </c>
      <c r="E34" s="134">
        <v>0</v>
      </c>
      <c r="F34" s="1138"/>
      <c r="G34" s="1136"/>
      <c r="H34" s="1137"/>
      <c r="I34" s="60"/>
    </row>
    <row r="35" spans="1:9" ht="13.5" thickBot="1">
      <c r="A35" s="132" t="s">
        <v>100</v>
      </c>
      <c r="B35" s="76" t="s">
        <v>103</v>
      </c>
      <c r="C35" s="133">
        <f t="shared" si="1"/>
        <v>0</v>
      </c>
      <c r="D35" s="134">
        <v>0</v>
      </c>
      <c r="E35" s="134">
        <v>0</v>
      </c>
      <c r="F35" s="1133"/>
      <c r="G35" s="1136"/>
      <c r="H35" s="1137"/>
      <c r="I35" s="60"/>
    </row>
    <row r="36" spans="1:9" ht="13.5" thickBot="1">
      <c r="A36" s="132" t="s">
        <v>101</v>
      </c>
      <c r="B36" s="76" t="s">
        <v>104</v>
      </c>
      <c r="C36" s="133">
        <f t="shared" si="1"/>
        <v>0</v>
      </c>
      <c r="D36" s="134">
        <v>0</v>
      </c>
      <c r="E36" s="134">
        <v>0</v>
      </c>
      <c r="F36" s="1133"/>
      <c r="G36" s="1136"/>
      <c r="H36" s="1137"/>
      <c r="I36" s="60"/>
    </row>
    <row r="37" spans="1:9" ht="13.5" thickBot="1">
      <c r="A37" s="132"/>
      <c r="B37" s="150" t="s">
        <v>106</v>
      </c>
      <c r="C37" s="133">
        <f t="shared" si="1"/>
        <v>0</v>
      </c>
      <c r="D37" s="133">
        <f>SUM(D33:D36)</f>
        <v>0</v>
      </c>
      <c r="E37" s="133">
        <f>SUM(E33:E36)</f>
        <v>0</v>
      </c>
      <c r="F37" s="158"/>
      <c r="G37" s="159"/>
      <c r="H37" s="160"/>
      <c r="I37" s="63"/>
    </row>
    <row r="38" spans="1:9" ht="13.5" thickBot="1">
      <c r="A38" s="132" t="s">
        <v>107</v>
      </c>
      <c r="B38" s="79" t="s">
        <v>108</v>
      </c>
      <c r="C38" s="133">
        <f t="shared" si="1"/>
        <v>0</v>
      </c>
      <c r="D38" s="139">
        <f>D39-SUM(D33:D36)</f>
        <v>0</v>
      </c>
      <c r="E38" s="134">
        <v>0</v>
      </c>
      <c r="F38" s="1133"/>
      <c r="G38" s="1136"/>
      <c r="H38" s="1137"/>
      <c r="I38" s="60"/>
    </row>
    <row r="39" spans="1:9" ht="13.5" thickBot="1">
      <c r="A39" s="161"/>
      <c r="B39" s="150" t="s">
        <v>109</v>
      </c>
      <c r="C39" s="133">
        <f>SUM(C37:C38)</f>
        <v>0</v>
      </c>
      <c r="D39" s="169">
        <v>0</v>
      </c>
      <c r="E39" s="162">
        <f>SUM(E37:E38)</f>
        <v>0</v>
      </c>
      <c r="F39" s="141"/>
      <c r="G39" s="163"/>
      <c r="H39" s="164"/>
      <c r="I39" s="64"/>
    </row>
    <row r="40" spans="1:9" ht="26.25" thickBot="1">
      <c r="A40" s="76" t="s">
        <v>40</v>
      </c>
      <c r="B40" s="76" t="s">
        <v>41</v>
      </c>
      <c r="C40" s="146"/>
      <c r="D40" s="146">
        <v>0</v>
      </c>
      <c r="E40" s="146"/>
      <c r="F40" s="147"/>
      <c r="G40" s="147"/>
      <c r="H40" s="148"/>
      <c r="I40" s="58"/>
    </row>
    <row r="41" spans="1:9" ht="39" thickBot="1">
      <c r="A41" s="76">
        <v>22.31</v>
      </c>
      <c r="B41" s="73" t="s">
        <v>42</v>
      </c>
      <c r="C41" s="133">
        <f>SUM(D41:E41)</f>
        <v>0</v>
      </c>
      <c r="D41" s="135">
        <v>0</v>
      </c>
      <c r="E41" s="135">
        <v>0</v>
      </c>
      <c r="F41" s="1133"/>
      <c r="G41" s="1136"/>
      <c r="H41" s="1137"/>
      <c r="I41" s="60"/>
    </row>
    <row r="42" spans="1:9" ht="26.25" thickBot="1">
      <c r="A42" s="132" t="s">
        <v>43</v>
      </c>
      <c r="B42" s="76" t="s">
        <v>44</v>
      </c>
      <c r="C42" s="133">
        <f>SUM(D42:E42)</f>
        <v>0</v>
      </c>
      <c r="D42" s="139">
        <f>D43-D41</f>
        <v>0</v>
      </c>
      <c r="E42" s="134">
        <v>0</v>
      </c>
      <c r="F42" s="1133"/>
      <c r="G42" s="1136"/>
      <c r="H42" s="1137"/>
      <c r="I42" s="61"/>
    </row>
    <row r="43" spans="1:9" ht="13.5" thickBot="1">
      <c r="A43" s="161"/>
      <c r="B43" s="150" t="s">
        <v>45</v>
      </c>
      <c r="C43" s="133">
        <f>SUM(C41:C42)</f>
        <v>0</v>
      </c>
      <c r="D43" s="169">
        <v>0</v>
      </c>
      <c r="E43" s="162">
        <f>SUM(E41:E42)</f>
        <v>0</v>
      </c>
      <c r="F43" s="141"/>
      <c r="G43" s="142"/>
      <c r="H43" s="143"/>
      <c r="I43" s="57"/>
    </row>
    <row r="44" spans="1:9" ht="26.25" thickBot="1">
      <c r="A44" s="77" t="s">
        <v>58</v>
      </c>
      <c r="B44" s="76" t="s">
        <v>59</v>
      </c>
      <c r="C44" s="146"/>
      <c r="D44" s="146"/>
      <c r="E44" s="146"/>
      <c r="F44" s="147"/>
      <c r="G44" s="147"/>
      <c r="H44" s="148"/>
      <c r="I44" s="58"/>
    </row>
    <row r="45" spans="1:9" ht="26.25" thickBot="1">
      <c r="A45" s="132" t="s">
        <v>71</v>
      </c>
      <c r="B45" s="76" t="s">
        <v>72</v>
      </c>
      <c r="C45" s="133">
        <f aca="true" t="shared" si="2" ref="C45:C56">SUM(D45:E45)</f>
        <v>0</v>
      </c>
      <c r="D45" s="165">
        <v>0</v>
      </c>
      <c r="E45" s="165">
        <v>0</v>
      </c>
      <c r="F45" s="1133"/>
      <c r="G45" s="1136"/>
      <c r="H45" s="1137"/>
      <c r="I45" s="60"/>
    </row>
    <row r="46" spans="1:9" ht="64.5" thickBot="1">
      <c r="A46" s="132" t="s">
        <v>46</v>
      </c>
      <c r="B46" s="76" t="s">
        <v>47</v>
      </c>
      <c r="C46" s="133">
        <f t="shared" si="2"/>
        <v>0</v>
      </c>
      <c r="D46" s="134">
        <v>0</v>
      </c>
      <c r="E46" s="134">
        <v>0</v>
      </c>
      <c r="F46" s="1133"/>
      <c r="G46" s="1136"/>
      <c r="H46" s="1137"/>
      <c r="I46" s="60"/>
    </row>
    <row r="47" spans="1:9" ht="39" thickBot="1">
      <c r="A47" s="132" t="s">
        <v>48</v>
      </c>
      <c r="B47" s="76" t="s">
        <v>49</v>
      </c>
      <c r="C47" s="133">
        <f t="shared" si="2"/>
        <v>0</v>
      </c>
      <c r="D47" s="134">
        <v>0</v>
      </c>
      <c r="E47" s="134">
        <v>0</v>
      </c>
      <c r="F47" s="1133"/>
      <c r="G47" s="1136"/>
      <c r="H47" s="1137"/>
      <c r="I47" s="60"/>
    </row>
    <row r="48" spans="1:9" ht="13.5" thickBot="1">
      <c r="A48" s="76"/>
      <c r="B48" s="150" t="s">
        <v>157</v>
      </c>
      <c r="C48" s="133">
        <f t="shared" si="2"/>
        <v>0</v>
      </c>
      <c r="D48" s="133">
        <f>SUM(D46:D47)</f>
        <v>0</v>
      </c>
      <c r="E48" s="133">
        <f>SUM(E46:E47)</f>
        <v>0</v>
      </c>
      <c r="F48" s="158"/>
      <c r="G48" s="159"/>
      <c r="H48" s="160"/>
      <c r="I48" s="63"/>
    </row>
    <row r="49" spans="1:9" ht="39" thickBot="1">
      <c r="A49" s="132" t="s">
        <v>50</v>
      </c>
      <c r="B49" s="76" t="s">
        <v>51</v>
      </c>
      <c r="C49" s="133">
        <f t="shared" si="2"/>
        <v>0</v>
      </c>
      <c r="D49" s="134">
        <v>0</v>
      </c>
      <c r="E49" s="134">
        <v>0</v>
      </c>
      <c r="F49" s="1133"/>
      <c r="G49" s="1136"/>
      <c r="H49" s="1137"/>
      <c r="I49" s="60"/>
    </row>
    <row r="50" spans="1:9" ht="39" thickBot="1">
      <c r="A50" s="132" t="s">
        <v>52</v>
      </c>
      <c r="B50" s="76" t="s">
        <v>53</v>
      </c>
      <c r="C50" s="133">
        <f t="shared" si="2"/>
        <v>0</v>
      </c>
      <c r="D50" s="134">
        <v>0</v>
      </c>
      <c r="E50" s="134">
        <v>0</v>
      </c>
      <c r="F50" s="1133"/>
      <c r="G50" s="1136"/>
      <c r="H50" s="1137"/>
      <c r="I50" s="60"/>
    </row>
    <row r="51" spans="1:9" ht="51.75" thickBot="1">
      <c r="A51" s="132" t="s">
        <v>54</v>
      </c>
      <c r="B51" s="76" t="s">
        <v>246</v>
      </c>
      <c r="C51" s="133">
        <f t="shared" si="2"/>
        <v>0</v>
      </c>
      <c r="D51" s="134">
        <v>0</v>
      </c>
      <c r="E51" s="134">
        <v>0</v>
      </c>
      <c r="F51" s="1133"/>
      <c r="G51" s="1136"/>
      <c r="H51" s="1137"/>
      <c r="I51" s="60"/>
    </row>
    <row r="52" spans="1:9" ht="51.75" thickBot="1">
      <c r="A52" s="132" t="s">
        <v>56</v>
      </c>
      <c r="B52" s="76" t="s">
        <v>57</v>
      </c>
      <c r="C52" s="133">
        <f t="shared" si="2"/>
        <v>0</v>
      </c>
      <c r="D52" s="134">
        <v>0</v>
      </c>
      <c r="E52" s="134">
        <v>0</v>
      </c>
      <c r="F52" s="1151"/>
      <c r="G52" s="1136"/>
      <c r="H52" s="1137"/>
      <c r="I52" s="60"/>
    </row>
    <row r="53" spans="1:8" ht="26.25" thickBot="1">
      <c r="A53" s="76"/>
      <c r="B53" s="150" t="s">
        <v>60</v>
      </c>
      <c r="C53" s="133">
        <f t="shared" si="2"/>
        <v>0</v>
      </c>
      <c r="D53" s="133">
        <f>SUM(D49:D52)</f>
        <v>0</v>
      </c>
      <c r="E53" s="133">
        <f>SUM(E49:E52)</f>
        <v>0</v>
      </c>
      <c r="F53" s="1152"/>
      <c r="G53" s="1153"/>
      <c r="H53" s="1154"/>
    </row>
    <row r="54" spans="1:9" ht="13.5" thickBot="1">
      <c r="A54" s="132" t="s">
        <v>61</v>
      </c>
      <c r="B54" s="76" t="s">
        <v>62</v>
      </c>
      <c r="C54" s="133">
        <f t="shared" si="2"/>
        <v>0</v>
      </c>
      <c r="D54" s="139">
        <f>D55-D48-D53-D45</f>
        <v>0</v>
      </c>
      <c r="E54" s="134">
        <v>0</v>
      </c>
      <c r="F54" s="1133"/>
      <c r="G54" s="1136"/>
      <c r="H54" s="1137"/>
      <c r="I54" s="60"/>
    </row>
    <row r="55" spans="1:9" ht="26.25" thickBot="1">
      <c r="A55" s="161"/>
      <c r="B55" s="166" t="s">
        <v>63</v>
      </c>
      <c r="C55" s="133">
        <f t="shared" si="2"/>
        <v>0</v>
      </c>
      <c r="D55" s="135">
        <v>0</v>
      </c>
      <c r="E55" s="133">
        <f>E54+E53+E48+E45</f>
        <v>0</v>
      </c>
      <c r="F55" s="158"/>
      <c r="G55" s="159"/>
      <c r="H55" s="160"/>
      <c r="I55" s="63"/>
    </row>
    <row r="56" spans="1:9" ht="26.25" thickBot="1">
      <c r="A56" s="77" t="s">
        <v>64</v>
      </c>
      <c r="B56" s="76" t="s">
        <v>65</v>
      </c>
      <c r="C56" s="133">
        <f t="shared" si="2"/>
        <v>0</v>
      </c>
      <c r="D56" s="167">
        <v>0</v>
      </c>
      <c r="E56" s="167">
        <v>0</v>
      </c>
      <c r="F56" s="1133"/>
      <c r="G56" s="1136"/>
      <c r="H56" s="1137"/>
      <c r="I56" s="60"/>
    </row>
    <row r="57" spans="1:9" ht="13.5" thickBot="1">
      <c r="A57" s="77" t="s">
        <v>66</v>
      </c>
      <c r="B57" s="76" t="s">
        <v>119</v>
      </c>
      <c r="C57" s="146"/>
      <c r="D57" s="146"/>
      <c r="E57" s="146"/>
      <c r="F57" s="152"/>
      <c r="G57" s="153"/>
      <c r="H57" s="154"/>
      <c r="I57" s="59"/>
    </row>
    <row r="58" spans="1:9" ht="26.25" thickBot="1">
      <c r="A58" s="132" t="s">
        <v>118</v>
      </c>
      <c r="B58" s="76" t="s">
        <v>122</v>
      </c>
      <c r="C58" s="133">
        <f>SUM(D58:E58)</f>
        <v>0</v>
      </c>
      <c r="D58" s="133">
        <f>D60-D59</f>
        <v>0</v>
      </c>
      <c r="E58" s="134">
        <v>0</v>
      </c>
      <c r="F58" s="1133"/>
      <c r="G58" s="1136"/>
      <c r="H58" s="1137"/>
      <c r="I58" s="60"/>
    </row>
    <row r="59" spans="1:9" ht="26.25" thickBot="1">
      <c r="A59" s="132" t="s">
        <v>118</v>
      </c>
      <c r="B59" s="76" t="s">
        <v>123</v>
      </c>
      <c r="C59" s="133">
        <f>SUM(D59:E59)</f>
        <v>0</v>
      </c>
      <c r="D59" s="134">
        <v>0</v>
      </c>
      <c r="E59" s="134">
        <v>0</v>
      </c>
      <c r="F59" s="1133"/>
      <c r="G59" s="1136"/>
      <c r="H59" s="1137"/>
      <c r="I59" s="60"/>
    </row>
    <row r="60" spans="1:9" ht="26.25" thickBot="1">
      <c r="A60" s="78"/>
      <c r="B60" s="150" t="s">
        <v>120</v>
      </c>
      <c r="C60" s="133">
        <f>SUM(D60:E60)</f>
        <v>0</v>
      </c>
      <c r="D60" s="134">
        <v>0</v>
      </c>
      <c r="E60" s="139">
        <f>SUM(E58:E59)</f>
        <v>0</v>
      </c>
      <c r="F60" s="158"/>
      <c r="G60" s="159"/>
      <c r="H60" s="160"/>
      <c r="I60" s="63"/>
    </row>
    <row r="61" spans="1:9" ht="13.5" customHeight="1" thickBot="1">
      <c r="A61" s="79" t="s">
        <v>67</v>
      </c>
      <c r="B61" s="76" t="s">
        <v>68</v>
      </c>
      <c r="C61" s="133">
        <f>SUM(D61:E61)</f>
        <v>0</v>
      </c>
      <c r="D61" s="135">
        <v>0</v>
      </c>
      <c r="E61" s="134">
        <v>0</v>
      </c>
      <c r="F61" s="1133"/>
      <c r="G61" s="1217"/>
      <c r="H61" s="1218"/>
      <c r="I61" s="60"/>
    </row>
    <row r="62" spans="1:9" ht="13.5" thickBot="1">
      <c r="A62" s="73" t="s">
        <v>69</v>
      </c>
      <c r="B62" s="76" t="s">
        <v>121</v>
      </c>
      <c r="C62" s="144"/>
      <c r="D62" s="146"/>
      <c r="E62" s="146"/>
      <c r="F62" s="153"/>
      <c r="G62" s="153"/>
      <c r="H62" s="154"/>
      <c r="I62" s="59"/>
    </row>
    <row r="63" spans="1:9" ht="26.25" thickBot="1">
      <c r="A63" s="132" t="s">
        <v>113</v>
      </c>
      <c r="B63" s="76" t="s">
        <v>114</v>
      </c>
      <c r="C63" s="133">
        <f>SUM(D63:E63)</f>
        <v>0</v>
      </c>
      <c r="D63" s="133">
        <f>D65-D64</f>
        <v>0</v>
      </c>
      <c r="E63" s="134">
        <v>0</v>
      </c>
      <c r="F63" s="1133"/>
      <c r="G63" s="1136"/>
      <c r="H63" s="1137"/>
      <c r="I63" s="60"/>
    </row>
    <row r="64" spans="1:9" ht="26.25" thickBot="1">
      <c r="A64" s="132" t="s">
        <v>113</v>
      </c>
      <c r="B64" s="76" t="s">
        <v>115</v>
      </c>
      <c r="C64" s="133">
        <f>SUM(D64:E64)</f>
        <v>0</v>
      </c>
      <c r="D64" s="134">
        <v>0</v>
      </c>
      <c r="E64" s="134">
        <v>0</v>
      </c>
      <c r="F64" s="1138"/>
      <c r="G64" s="1136"/>
      <c r="H64" s="1137"/>
      <c r="I64" s="60"/>
    </row>
    <row r="65" spans="1:9" ht="13.5" thickBot="1">
      <c r="A65" s="161"/>
      <c r="B65" s="150" t="s">
        <v>116</v>
      </c>
      <c r="C65" s="133">
        <f>SUM(D65:E65)</f>
        <v>0</v>
      </c>
      <c r="D65" s="134">
        <v>0</v>
      </c>
      <c r="E65" s="139">
        <f>SUM(E63:E64)</f>
        <v>0</v>
      </c>
      <c r="F65" s="152"/>
      <c r="G65" s="153"/>
      <c r="H65" s="154"/>
      <c r="I65" s="59"/>
    </row>
    <row r="66" spans="1:9" ht="26.25" thickBot="1">
      <c r="A66" s="80" t="s">
        <v>125</v>
      </c>
      <c r="B66" s="75" t="s">
        <v>131</v>
      </c>
      <c r="C66" s="133">
        <f>SUM(D66:E66)</f>
        <v>0</v>
      </c>
      <c r="D66" s="170">
        <v>0</v>
      </c>
      <c r="E66" s="134">
        <v>0</v>
      </c>
      <c r="F66" s="1133"/>
      <c r="G66" s="1136"/>
      <c r="H66" s="1137"/>
      <c r="I66" s="60"/>
    </row>
    <row r="67" spans="1:9" ht="14.25" thickBot="1">
      <c r="A67" s="80" t="s">
        <v>125</v>
      </c>
      <c r="B67" s="75" t="s">
        <v>169</v>
      </c>
      <c r="C67" s="133">
        <f>SUM(D67:E67)</f>
        <v>0</v>
      </c>
      <c r="D67" s="135">
        <v>0</v>
      </c>
      <c r="E67" s="134">
        <v>0</v>
      </c>
      <c r="F67" s="1133"/>
      <c r="G67" s="1136"/>
      <c r="H67" s="1137"/>
      <c r="I67" s="60"/>
    </row>
    <row r="68" spans="1:9" ht="13.5" thickBot="1">
      <c r="A68" s="156"/>
      <c r="B68" s="150" t="s">
        <v>117</v>
      </c>
      <c r="C68" s="139">
        <f>SUM(C66:C67)+C65+C61+C60+C56+C55+C43+C39+C31+C13</f>
        <v>0</v>
      </c>
      <c r="D68" s="139">
        <f>SUM(D66:D67)+D65+D61+D60+D56+D55+D43+D39+D31+D13</f>
        <v>0</v>
      </c>
      <c r="E68" s="139">
        <f>SUM(E66:E67)+E65+E61+E60+E56+E55+E43+E39+E31+E13</f>
        <v>0</v>
      </c>
      <c r="F68" s="152"/>
      <c r="G68" s="153"/>
      <c r="H68" s="154"/>
      <c r="I68" s="59"/>
    </row>
    <row r="69" spans="1:8" ht="13.5" thickBot="1">
      <c r="A69" s="537" t="s">
        <v>130</v>
      </c>
      <c r="B69" s="538"/>
      <c r="C69" s="538"/>
      <c r="D69" s="538"/>
      <c r="E69" s="538"/>
      <c r="F69" s="538"/>
      <c r="G69" s="538"/>
      <c r="H69" s="539"/>
    </row>
    <row r="70" spans="1:9" ht="12.75">
      <c r="A70" s="27"/>
      <c r="B70" s="26"/>
      <c r="C70" s="25"/>
      <c r="D70" s="25"/>
      <c r="E70" s="25"/>
      <c r="F70" s="25"/>
      <c r="G70" s="25"/>
      <c r="H70" s="25"/>
      <c r="I70" s="25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52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</sheetData>
  <sheetProtection/>
  <mergeCells count="48">
    <mergeCell ref="F63:H63"/>
    <mergeCell ref="F64:H64"/>
    <mergeCell ref="F66:H66"/>
    <mergeCell ref="F67:H67"/>
    <mergeCell ref="F56:H56"/>
    <mergeCell ref="F58:H58"/>
    <mergeCell ref="F59:H59"/>
    <mergeCell ref="F61:H61"/>
    <mergeCell ref="F51:H51"/>
    <mergeCell ref="F52:H52"/>
    <mergeCell ref="F53:H53"/>
    <mergeCell ref="F54:H54"/>
    <mergeCell ref="F46:H46"/>
    <mergeCell ref="F47:H47"/>
    <mergeCell ref="F49:H49"/>
    <mergeCell ref="F50:H50"/>
    <mergeCell ref="F38:H38"/>
    <mergeCell ref="F41:H41"/>
    <mergeCell ref="F42:H42"/>
    <mergeCell ref="F45:H45"/>
    <mergeCell ref="F33:H33"/>
    <mergeCell ref="F34:H34"/>
    <mergeCell ref="F35:H35"/>
    <mergeCell ref="F36:H36"/>
    <mergeCell ref="F26:H26"/>
    <mergeCell ref="F27:H27"/>
    <mergeCell ref="F28:H28"/>
    <mergeCell ref="F30:H30"/>
    <mergeCell ref="F21:H21"/>
    <mergeCell ref="F22:H22"/>
    <mergeCell ref="F23:H23"/>
    <mergeCell ref="F25:H25"/>
    <mergeCell ref="F16:H16"/>
    <mergeCell ref="F17:H17"/>
    <mergeCell ref="F19:H19"/>
    <mergeCell ref="F20:H20"/>
    <mergeCell ref="F10:H10"/>
    <mergeCell ref="F11:H11"/>
    <mergeCell ref="F12:H12"/>
    <mergeCell ref="F15:H15"/>
    <mergeCell ref="A5:C5"/>
    <mergeCell ref="A6:C6"/>
    <mergeCell ref="A7:B7"/>
    <mergeCell ref="F8:H8"/>
    <mergeCell ref="A1:H1"/>
    <mergeCell ref="A2:H2"/>
    <mergeCell ref="A3:C3"/>
    <mergeCell ref="A4:C4"/>
  </mergeCells>
  <printOptions headings="1" horizontalCentered="1"/>
  <pageMargins left="0.25" right="0.25" top="1" bottom="1" header="0.5" footer="0.5"/>
  <pageSetup fitToHeight="3" fitToWidth="1" orientation="portrait" scale="82" r:id="rId3"/>
  <headerFooter alignWithMargins="0">
    <oddHeader>&amp;CPage &amp;P of &amp;N</oddHead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1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7109375" style="0" customWidth="1"/>
    <col min="2" max="2" width="24.28125" style="0" customWidth="1"/>
    <col min="3" max="3" width="12.8515625" style="0" customWidth="1"/>
    <col min="4" max="4" width="12.28125" style="0" customWidth="1"/>
    <col min="5" max="5" width="13.7109375" style="0" customWidth="1"/>
    <col min="6" max="6" width="9.00390625" style="0" customWidth="1"/>
    <col min="7" max="7" width="11.00390625" style="0" customWidth="1"/>
    <col min="8" max="8" width="10.140625" style="0" customWidth="1"/>
    <col min="9" max="9" width="0.13671875" style="0" hidden="1" customWidth="1"/>
    <col min="11" max="11" width="9.7109375" style="0" bestFit="1" customWidth="1"/>
  </cols>
  <sheetData>
    <row r="1" spans="1:9" ht="33">
      <c r="A1" s="1141" t="s">
        <v>9</v>
      </c>
      <c r="B1" s="1142"/>
      <c r="C1" s="1142"/>
      <c r="D1" s="1142"/>
      <c r="E1" s="1142"/>
      <c r="F1" s="1142"/>
      <c r="G1" s="1142"/>
      <c r="H1" s="1143"/>
      <c r="I1" s="16"/>
    </row>
    <row r="2" spans="1:9" ht="27.75" customHeight="1" thickBot="1">
      <c r="A2" s="1144" t="s">
        <v>173</v>
      </c>
      <c r="B2" s="1145"/>
      <c r="C2" s="1145"/>
      <c r="D2" s="1145"/>
      <c r="E2" s="1145"/>
      <c r="F2" s="1146"/>
      <c r="G2" s="1146"/>
      <c r="H2" s="1147"/>
      <c r="I2" s="15"/>
    </row>
    <row r="3" spans="1:9" ht="13.5" thickBot="1">
      <c r="A3" s="1148" t="str">
        <f>'ISD Summary'!A3&amp;" "&amp;'ISD Summary'!B3</f>
        <v>IHS Area Office: 0</v>
      </c>
      <c r="B3" s="1149"/>
      <c r="C3" s="1150"/>
      <c r="D3" s="273"/>
      <c r="E3" s="86"/>
      <c r="F3" s="188"/>
      <c r="G3" s="220" t="str">
        <f>'IT, Dir, Startup and Pre-Award'!I4</f>
        <v>HQ ISD #:</v>
      </c>
      <c r="H3" s="516" t="str">
        <f>'IT, Dir, Startup and Pre-Award'!J4</f>
        <v>10-_____</v>
      </c>
      <c r="I3" s="16"/>
    </row>
    <row r="4" spans="1:9" ht="13.5" thickBot="1">
      <c r="A4" s="1148" t="str">
        <f>'Tribal Request'!A7:B7</f>
        <v>Tribe/Contractor:  </v>
      </c>
      <c r="B4" s="1149"/>
      <c r="C4" s="1150"/>
      <c r="D4" s="273"/>
      <c r="E4" s="220"/>
      <c r="F4" s="188"/>
      <c r="G4" s="220" t="str">
        <f>'IT, Dir, Startup and Pre-Award'!I5</f>
        <v>PFSA Start Date:</v>
      </c>
      <c r="H4" s="419">
        <f>'IT, Dir, Startup and Pre-Award'!J5</f>
        <v>0</v>
      </c>
      <c r="I4" s="13"/>
    </row>
    <row r="5" spans="1:11" ht="13.5" thickBot="1">
      <c r="A5" s="1148" t="str">
        <f>'ISD Summary'!A8&amp;" "&amp;'ISD Summary'!C9</f>
        <v>Program:   </v>
      </c>
      <c r="B5" s="1149"/>
      <c r="C5" s="1150"/>
      <c r="D5" s="273"/>
      <c r="E5" s="220"/>
      <c r="F5" s="188"/>
      <c r="G5" s="220" t="str">
        <f>'IT, Dir, Startup and Pre-Award'!I6</f>
        <v>Award Performance Period Beginning Date:</v>
      </c>
      <c r="H5" s="419">
        <f>'IT, Dir, Startup and Pre-Award'!J6</f>
        <v>0</v>
      </c>
      <c r="I5" s="13"/>
      <c r="K5" s="3"/>
    </row>
    <row r="6" spans="1:9" ht="13.5" thickBot="1">
      <c r="A6" s="1148" t="str">
        <f>'ISD Summary'!A9&amp;" "&amp;'ISD Summary'!C10</f>
        <v>Contract/Compact #:   </v>
      </c>
      <c r="B6" s="1149"/>
      <c r="C6" s="1150"/>
      <c r="D6" s="273"/>
      <c r="E6" s="275"/>
      <c r="F6" s="188"/>
      <c r="G6" s="220" t="str">
        <f>'IT, Dir, Startup and Pre-Award'!I7</f>
        <v>Award Performance Period  Ending Date:</v>
      </c>
      <c r="H6" s="419">
        <f>'IT, Dir, Startup and Pre-Award'!J7</f>
        <v>0</v>
      </c>
      <c r="I6" s="40"/>
    </row>
    <row r="7" spans="1:9" ht="13.5" thickBot="1">
      <c r="A7" s="1155" t="str">
        <f>"SSA:  "&amp;'Funding Summary'!A20</f>
        <v>SSA:  Not Used-3</v>
      </c>
      <c r="B7" s="1156"/>
      <c r="C7" s="560">
        <f>'Funding Summary'!E20-C68</f>
        <v>0</v>
      </c>
      <c r="D7" s="65" t="s">
        <v>465</v>
      </c>
      <c r="E7" s="53"/>
      <c r="F7" s="622"/>
      <c r="G7" s="220"/>
      <c r="H7" s="656"/>
      <c r="I7" s="47"/>
    </row>
    <row r="8" spans="1:9" ht="69.75" customHeight="1" thickBot="1">
      <c r="A8" s="69" t="s">
        <v>73</v>
      </c>
      <c r="B8" s="70" t="s">
        <v>70</v>
      </c>
      <c r="C8" s="71" t="s">
        <v>74</v>
      </c>
      <c r="D8" s="72" t="s">
        <v>112</v>
      </c>
      <c r="E8" s="72" t="s">
        <v>168</v>
      </c>
      <c r="F8" s="1170" t="s">
        <v>81</v>
      </c>
      <c r="G8" s="1125"/>
      <c r="H8" s="1126"/>
      <c r="I8" s="42"/>
    </row>
    <row r="9" spans="1:9" ht="26.25" thickBot="1">
      <c r="A9" s="73" t="s">
        <v>36</v>
      </c>
      <c r="B9" s="74" t="s">
        <v>24</v>
      </c>
      <c r="C9" s="68"/>
      <c r="D9" s="130"/>
      <c r="E9" s="130"/>
      <c r="F9" s="130"/>
      <c r="G9" s="130"/>
      <c r="H9" s="131"/>
      <c r="I9" s="56"/>
    </row>
    <row r="10" spans="1:9" ht="26.25" thickBot="1">
      <c r="A10" s="132" t="s">
        <v>11</v>
      </c>
      <c r="B10" s="74" t="s">
        <v>243</v>
      </c>
      <c r="C10" s="133">
        <f>SUM(D10:E10)</f>
        <v>0</v>
      </c>
      <c r="D10" s="133">
        <f>D13-D11-D12</f>
        <v>0</v>
      </c>
      <c r="E10" s="135">
        <v>0</v>
      </c>
      <c r="F10" s="1138"/>
      <c r="G10" s="1136"/>
      <c r="H10" s="1137"/>
      <c r="I10" s="62"/>
    </row>
    <row r="11" spans="1:9" ht="26.25" thickBot="1">
      <c r="A11" s="132" t="s">
        <v>248</v>
      </c>
      <c r="B11" s="74" t="s">
        <v>249</v>
      </c>
      <c r="C11" s="133">
        <f>SUM(D11:E11)</f>
        <v>0</v>
      </c>
      <c r="D11" s="135">
        <v>0</v>
      </c>
      <c r="E11" s="135">
        <v>0</v>
      </c>
      <c r="F11" s="1138"/>
      <c r="G11" s="1160"/>
      <c r="H11" s="1161"/>
      <c r="I11" s="62"/>
    </row>
    <row r="12" spans="1:11" ht="26.25" thickBot="1">
      <c r="A12" s="132" t="s">
        <v>11</v>
      </c>
      <c r="B12" s="74" t="s">
        <v>244</v>
      </c>
      <c r="C12" s="133">
        <f>SUM(D12:E12)</f>
        <v>0</v>
      </c>
      <c r="D12" s="135">
        <v>0</v>
      </c>
      <c r="E12" s="135">
        <v>0</v>
      </c>
      <c r="F12" s="1138"/>
      <c r="G12" s="1136"/>
      <c r="H12" s="1137"/>
      <c r="I12" s="62"/>
      <c r="K12" s="49"/>
    </row>
    <row r="13" spans="1:9" ht="13.5" thickBot="1">
      <c r="A13" s="137"/>
      <c r="B13" s="138" t="s">
        <v>12</v>
      </c>
      <c r="C13" s="139">
        <f>SUM(C10:C12)</f>
        <v>0</v>
      </c>
      <c r="D13" s="170">
        <v>0</v>
      </c>
      <c r="E13" s="140">
        <f>SUM(E10:E12)</f>
        <v>0</v>
      </c>
      <c r="F13" s="141"/>
      <c r="G13" s="142"/>
      <c r="H13" s="143"/>
      <c r="I13" s="57"/>
    </row>
    <row r="14" spans="1:9" ht="13.5" thickBot="1">
      <c r="A14" s="73" t="s">
        <v>37</v>
      </c>
      <c r="B14" s="75" t="s">
        <v>25</v>
      </c>
      <c r="C14" s="144"/>
      <c r="D14" s="146"/>
      <c r="E14" s="146"/>
      <c r="F14" s="147"/>
      <c r="G14" s="147"/>
      <c r="H14" s="148"/>
      <c r="I14" s="58"/>
    </row>
    <row r="15" spans="1:19" ht="51.75" thickBot="1">
      <c r="A15" s="132" t="s">
        <v>155</v>
      </c>
      <c r="B15" s="76" t="s">
        <v>30</v>
      </c>
      <c r="C15" s="133">
        <f>SUM(D15:E15)</f>
        <v>0</v>
      </c>
      <c r="D15" s="135">
        <v>0</v>
      </c>
      <c r="E15" s="149">
        <v>0</v>
      </c>
      <c r="F15" s="1133"/>
      <c r="G15" s="1136"/>
      <c r="H15" s="1137"/>
      <c r="I15" s="60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64.5" thickBot="1">
      <c r="A16" s="132" t="s">
        <v>15</v>
      </c>
      <c r="B16" s="76" t="s">
        <v>31</v>
      </c>
      <c r="C16" s="133">
        <f>SUM(D16:E16)</f>
        <v>0</v>
      </c>
      <c r="D16" s="134">
        <v>0</v>
      </c>
      <c r="E16" s="149">
        <v>0</v>
      </c>
      <c r="F16" s="1133"/>
      <c r="G16" s="1136"/>
      <c r="H16" s="1137"/>
      <c r="I16" s="60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64.5" thickBot="1">
      <c r="A17" s="132" t="s">
        <v>14</v>
      </c>
      <c r="B17" s="76" t="s">
        <v>32</v>
      </c>
      <c r="C17" s="133">
        <f>SUM(D17:E17)</f>
        <v>0</v>
      </c>
      <c r="D17" s="134">
        <v>0</v>
      </c>
      <c r="E17" s="149">
        <v>0</v>
      </c>
      <c r="F17" s="1133"/>
      <c r="G17" s="1136"/>
      <c r="H17" s="1137"/>
      <c r="I17" s="60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9" ht="13.5" thickBot="1">
      <c r="A18" s="132"/>
      <c r="B18" s="150" t="s">
        <v>16</v>
      </c>
      <c r="C18" s="133">
        <f>SUM(D18:I18)</f>
        <v>0</v>
      </c>
      <c r="D18" s="139">
        <f>SUM(D15:D17)</f>
        <v>0</v>
      </c>
      <c r="E18" s="151">
        <f>SUM(E15:E17)</f>
        <v>0</v>
      </c>
      <c r="F18" s="152"/>
      <c r="G18" s="153"/>
      <c r="H18" s="154"/>
      <c r="I18" s="58"/>
    </row>
    <row r="19" spans="1:15" ht="51.75" thickBot="1">
      <c r="A19" s="132" t="s">
        <v>156</v>
      </c>
      <c r="B19" s="76" t="s">
        <v>19</v>
      </c>
      <c r="C19" s="133">
        <f aca="true" t="shared" si="0" ref="C19:C31">SUM(D19:E19)</f>
        <v>0</v>
      </c>
      <c r="D19" s="134">
        <v>0</v>
      </c>
      <c r="E19" s="134">
        <v>0</v>
      </c>
      <c r="F19" s="1133"/>
      <c r="G19" s="1136"/>
      <c r="H19" s="1137"/>
      <c r="I19" s="60"/>
      <c r="J19" s="2"/>
      <c r="K19" s="2"/>
      <c r="L19" s="2"/>
      <c r="M19" s="2"/>
      <c r="N19" s="2"/>
      <c r="O19" s="2"/>
    </row>
    <row r="20" spans="1:15" ht="51.75" thickBot="1">
      <c r="A20" s="150" t="s">
        <v>18</v>
      </c>
      <c r="B20" s="76" t="s">
        <v>17</v>
      </c>
      <c r="C20" s="133">
        <f t="shared" si="0"/>
        <v>0</v>
      </c>
      <c r="D20" s="134">
        <v>0</v>
      </c>
      <c r="E20" s="134">
        <v>0</v>
      </c>
      <c r="F20" s="1133"/>
      <c r="G20" s="1136"/>
      <c r="H20" s="1137"/>
      <c r="I20" s="60"/>
      <c r="J20" s="2"/>
      <c r="K20" s="2"/>
      <c r="L20" s="2"/>
      <c r="M20" s="2"/>
      <c r="N20" s="2"/>
      <c r="O20" s="2"/>
    </row>
    <row r="21" spans="1:15" ht="51.75" thickBot="1">
      <c r="A21" s="132" t="s">
        <v>20</v>
      </c>
      <c r="B21" s="76" t="s">
        <v>21</v>
      </c>
      <c r="C21" s="133">
        <f t="shared" si="0"/>
        <v>0</v>
      </c>
      <c r="D21" s="134">
        <v>0</v>
      </c>
      <c r="E21" s="134">
        <v>0</v>
      </c>
      <c r="F21" s="1133"/>
      <c r="G21" s="1136"/>
      <c r="H21" s="1137"/>
      <c r="I21" s="60"/>
      <c r="J21" s="2"/>
      <c r="K21" s="2"/>
      <c r="L21" s="2"/>
      <c r="M21" s="2"/>
      <c r="N21" s="2"/>
      <c r="O21" s="2"/>
    </row>
    <row r="22" spans="1:15" ht="51.75" thickBot="1">
      <c r="A22" s="132" t="s">
        <v>93</v>
      </c>
      <c r="B22" s="76" t="s">
        <v>95</v>
      </c>
      <c r="C22" s="133">
        <f t="shared" si="0"/>
        <v>0</v>
      </c>
      <c r="D22" s="134">
        <v>0</v>
      </c>
      <c r="E22" s="134">
        <v>0</v>
      </c>
      <c r="F22" s="1133"/>
      <c r="G22" s="1136"/>
      <c r="H22" s="1137"/>
      <c r="I22" s="60"/>
      <c r="J22" s="2"/>
      <c r="K22" s="2"/>
      <c r="L22" s="2"/>
      <c r="M22" s="2"/>
      <c r="N22" s="2"/>
      <c r="O22" s="2"/>
    </row>
    <row r="23" spans="1:15" ht="51.75" thickBot="1">
      <c r="A23" s="132" t="s">
        <v>94</v>
      </c>
      <c r="B23" s="76" t="s">
        <v>96</v>
      </c>
      <c r="C23" s="133">
        <f t="shared" si="0"/>
        <v>0</v>
      </c>
      <c r="D23" s="134">
        <v>0</v>
      </c>
      <c r="E23" s="134">
        <v>0</v>
      </c>
      <c r="F23" s="1133"/>
      <c r="G23" s="1136"/>
      <c r="H23" s="1137"/>
      <c r="I23" s="61"/>
      <c r="J23" s="2"/>
      <c r="K23" s="2"/>
      <c r="L23" s="2"/>
      <c r="M23" s="2"/>
      <c r="N23" s="2"/>
      <c r="O23" s="2"/>
    </row>
    <row r="24" spans="1:9" ht="13.5" thickBot="1">
      <c r="A24" s="73"/>
      <c r="B24" s="150" t="s">
        <v>22</v>
      </c>
      <c r="C24" s="133">
        <f t="shared" si="0"/>
        <v>0</v>
      </c>
      <c r="D24" s="139">
        <f>SUM(D19:D23)</f>
        <v>0</v>
      </c>
      <c r="E24" s="151">
        <f>SUM(E19:E23)</f>
        <v>0</v>
      </c>
      <c r="F24" s="152"/>
      <c r="G24" s="153"/>
      <c r="H24" s="154"/>
      <c r="I24" s="59"/>
    </row>
    <row r="25" spans="1:16" ht="51.75" thickBot="1">
      <c r="A25" s="132" t="s">
        <v>26</v>
      </c>
      <c r="B25" s="79" t="s">
        <v>27</v>
      </c>
      <c r="C25" s="133">
        <f t="shared" si="0"/>
        <v>0</v>
      </c>
      <c r="D25" s="134">
        <v>0</v>
      </c>
      <c r="E25" s="134">
        <v>0</v>
      </c>
      <c r="F25" s="1133"/>
      <c r="G25" s="1136"/>
      <c r="H25" s="1137"/>
      <c r="I25" s="60"/>
      <c r="J25" s="2"/>
      <c r="K25" s="2"/>
      <c r="L25" s="2"/>
      <c r="M25" s="2"/>
      <c r="N25" s="2"/>
      <c r="O25" s="2"/>
      <c r="P25" s="2"/>
    </row>
    <row r="26" spans="1:16" ht="64.5" thickBot="1">
      <c r="A26" s="132" t="s">
        <v>28</v>
      </c>
      <c r="B26" s="79" t="s">
        <v>29</v>
      </c>
      <c r="C26" s="133">
        <f t="shared" si="0"/>
        <v>0</v>
      </c>
      <c r="D26" s="134">
        <v>0</v>
      </c>
      <c r="E26" s="134">
        <v>0</v>
      </c>
      <c r="F26" s="1133"/>
      <c r="G26" s="1136"/>
      <c r="H26" s="1137"/>
      <c r="I26" s="60"/>
      <c r="J26" s="2"/>
      <c r="K26" s="2"/>
      <c r="L26" s="2"/>
      <c r="M26" s="2"/>
      <c r="N26" s="2"/>
      <c r="O26" s="2"/>
      <c r="P26" s="2"/>
    </row>
    <row r="27" spans="1:16" ht="64.5" thickBot="1">
      <c r="A27" s="132" t="s">
        <v>154</v>
      </c>
      <c r="B27" s="76" t="s">
        <v>23</v>
      </c>
      <c r="C27" s="133">
        <f t="shared" si="0"/>
        <v>0</v>
      </c>
      <c r="D27" s="134">
        <v>0</v>
      </c>
      <c r="E27" s="134">
        <v>0</v>
      </c>
      <c r="F27" s="1133"/>
      <c r="G27" s="1136"/>
      <c r="H27" s="1137"/>
      <c r="I27" s="61"/>
      <c r="J27" s="2"/>
      <c r="K27" s="2"/>
      <c r="L27" s="2"/>
      <c r="M27" s="2"/>
      <c r="N27" s="2"/>
      <c r="O27" s="2"/>
      <c r="P27" s="2"/>
    </row>
    <row r="28" spans="1:9" ht="51.75" thickBot="1">
      <c r="A28" s="132" t="s">
        <v>33</v>
      </c>
      <c r="B28" s="76" t="s">
        <v>34</v>
      </c>
      <c r="C28" s="133">
        <f t="shared" si="0"/>
        <v>0</v>
      </c>
      <c r="D28" s="134">
        <v>0</v>
      </c>
      <c r="E28" s="134">
        <v>0</v>
      </c>
      <c r="F28" s="1133"/>
      <c r="G28" s="1134"/>
      <c r="H28" s="1135"/>
      <c r="I28" s="51"/>
    </row>
    <row r="29" spans="1:9" ht="13.5" thickBot="1">
      <c r="A29" s="73"/>
      <c r="B29" s="150" t="s">
        <v>245</v>
      </c>
      <c r="C29" s="133">
        <f t="shared" si="0"/>
        <v>0</v>
      </c>
      <c r="D29" s="139">
        <f>SUM(D25:D28)</f>
        <v>0</v>
      </c>
      <c r="E29" s="139">
        <f>SUM(E25:E28)</f>
        <v>0</v>
      </c>
      <c r="F29" s="152"/>
      <c r="G29" s="153"/>
      <c r="H29" s="154"/>
      <c r="I29" s="51"/>
    </row>
    <row r="30" spans="1:9" ht="13.5" customHeight="1" thickBot="1">
      <c r="A30" s="132" t="s">
        <v>13</v>
      </c>
      <c r="B30" s="76" t="s">
        <v>35</v>
      </c>
      <c r="C30" s="133">
        <f t="shared" si="0"/>
        <v>0</v>
      </c>
      <c r="D30" s="168">
        <f>D31-(D29+D24+D18)</f>
        <v>0</v>
      </c>
      <c r="E30" s="135">
        <v>0</v>
      </c>
      <c r="F30" s="1133"/>
      <c r="G30" s="1136"/>
      <c r="H30" s="1137"/>
      <c r="I30" s="51"/>
    </row>
    <row r="31" spans="1:9" ht="13.5" thickBot="1">
      <c r="A31" s="156"/>
      <c r="B31" s="150" t="s">
        <v>38</v>
      </c>
      <c r="C31" s="133">
        <f t="shared" si="0"/>
        <v>0</v>
      </c>
      <c r="D31" s="155">
        <v>0</v>
      </c>
      <c r="E31" s="133">
        <f>E30+E29+E24+E18</f>
        <v>0</v>
      </c>
      <c r="F31" s="141"/>
      <c r="G31" s="142"/>
      <c r="H31" s="143"/>
      <c r="I31" s="57"/>
    </row>
    <row r="32" spans="1:9" ht="13.5" thickBot="1">
      <c r="A32" s="73" t="s">
        <v>39</v>
      </c>
      <c r="B32" s="76" t="s">
        <v>98</v>
      </c>
      <c r="C32" s="146"/>
      <c r="D32" s="146"/>
      <c r="E32" s="146"/>
      <c r="F32" s="147"/>
      <c r="G32" s="147"/>
      <c r="H32" s="148"/>
      <c r="I32" s="58"/>
    </row>
    <row r="33" spans="1:9" ht="179.25" thickBot="1">
      <c r="A33" s="132" t="s">
        <v>97</v>
      </c>
      <c r="B33" s="76" t="s">
        <v>105</v>
      </c>
      <c r="C33" s="133">
        <f aca="true" t="shared" si="1" ref="C33:C38">SUM(D33:E33)</f>
        <v>0</v>
      </c>
      <c r="D33" s="134">
        <v>0</v>
      </c>
      <c r="E33" s="134">
        <v>0</v>
      </c>
      <c r="F33" s="1133"/>
      <c r="G33" s="1136"/>
      <c r="H33" s="1137"/>
      <c r="I33" s="60"/>
    </row>
    <row r="34" spans="1:9" ht="40.5" customHeight="1" thickBot="1">
      <c r="A34" s="132" t="s">
        <v>99</v>
      </c>
      <c r="B34" s="76" t="s">
        <v>102</v>
      </c>
      <c r="C34" s="133">
        <f t="shared" si="1"/>
        <v>0</v>
      </c>
      <c r="D34" s="134">
        <v>0</v>
      </c>
      <c r="E34" s="134">
        <v>0</v>
      </c>
      <c r="F34" s="1138"/>
      <c r="G34" s="1136"/>
      <c r="H34" s="1137"/>
      <c r="I34" s="60"/>
    </row>
    <row r="35" spans="1:9" ht="13.5" thickBot="1">
      <c r="A35" s="132" t="s">
        <v>100</v>
      </c>
      <c r="B35" s="76" t="s">
        <v>103</v>
      </c>
      <c r="C35" s="133">
        <f t="shared" si="1"/>
        <v>0</v>
      </c>
      <c r="D35" s="134">
        <v>0</v>
      </c>
      <c r="E35" s="134">
        <v>0</v>
      </c>
      <c r="F35" s="1133"/>
      <c r="G35" s="1136"/>
      <c r="H35" s="1137"/>
      <c r="I35" s="60"/>
    </row>
    <row r="36" spans="1:9" ht="13.5" thickBot="1">
      <c r="A36" s="132" t="s">
        <v>101</v>
      </c>
      <c r="B36" s="76" t="s">
        <v>104</v>
      </c>
      <c r="C36" s="133">
        <f t="shared" si="1"/>
        <v>0</v>
      </c>
      <c r="D36" s="134">
        <v>0</v>
      </c>
      <c r="E36" s="134">
        <v>0</v>
      </c>
      <c r="F36" s="1133"/>
      <c r="G36" s="1136"/>
      <c r="H36" s="1137"/>
      <c r="I36" s="60"/>
    </row>
    <row r="37" spans="1:9" ht="13.5" thickBot="1">
      <c r="A37" s="132"/>
      <c r="B37" s="150" t="s">
        <v>106</v>
      </c>
      <c r="C37" s="133">
        <f t="shared" si="1"/>
        <v>0</v>
      </c>
      <c r="D37" s="133">
        <f>SUM(D33:D36)</f>
        <v>0</v>
      </c>
      <c r="E37" s="133">
        <f>SUM(E33:E36)</f>
        <v>0</v>
      </c>
      <c r="F37" s="158"/>
      <c r="G37" s="159"/>
      <c r="H37" s="160"/>
      <c r="I37" s="63"/>
    </row>
    <row r="38" spans="1:9" ht="13.5" thickBot="1">
      <c r="A38" s="132" t="s">
        <v>107</v>
      </c>
      <c r="B38" s="79" t="s">
        <v>108</v>
      </c>
      <c r="C38" s="133">
        <f t="shared" si="1"/>
        <v>0</v>
      </c>
      <c r="D38" s="139">
        <f>D39-SUM(D33:D36)</f>
        <v>0</v>
      </c>
      <c r="E38" s="134">
        <v>0</v>
      </c>
      <c r="F38" s="1133"/>
      <c r="G38" s="1136"/>
      <c r="H38" s="1137"/>
      <c r="I38" s="60"/>
    </row>
    <row r="39" spans="1:9" ht="13.5" thickBot="1">
      <c r="A39" s="161"/>
      <c r="B39" s="150" t="s">
        <v>109</v>
      </c>
      <c r="C39" s="133">
        <f>SUM(C37:C38)</f>
        <v>0</v>
      </c>
      <c r="D39" s="169">
        <v>0</v>
      </c>
      <c r="E39" s="162">
        <f>SUM(E37:E38)</f>
        <v>0</v>
      </c>
      <c r="F39" s="141"/>
      <c r="G39" s="163"/>
      <c r="H39" s="164"/>
      <c r="I39" s="64"/>
    </row>
    <row r="40" spans="1:9" ht="26.25" thickBot="1">
      <c r="A40" s="76" t="s">
        <v>40</v>
      </c>
      <c r="B40" s="76" t="s">
        <v>41</v>
      </c>
      <c r="C40" s="146"/>
      <c r="D40" s="146">
        <v>0</v>
      </c>
      <c r="E40" s="146"/>
      <c r="F40" s="147"/>
      <c r="G40" s="147"/>
      <c r="H40" s="148"/>
      <c r="I40" s="58"/>
    </row>
    <row r="41" spans="1:9" ht="39" thickBot="1">
      <c r="A41" s="76">
        <v>22.31</v>
      </c>
      <c r="B41" s="73" t="s">
        <v>42</v>
      </c>
      <c r="C41" s="133">
        <f>SUM(D41:E41)</f>
        <v>0</v>
      </c>
      <c r="D41" s="135">
        <v>0</v>
      </c>
      <c r="E41" s="135">
        <v>0</v>
      </c>
      <c r="F41" s="1133"/>
      <c r="G41" s="1136"/>
      <c r="H41" s="1137"/>
      <c r="I41" s="60"/>
    </row>
    <row r="42" spans="1:9" ht="26.25" thickBot="1">
      <c r="A42" s="132" t="s">
        <v>43</v>
      </c>
      <c r="B42" s="76" t="s">
        <v>44</v>
      </c>
      <c r="C42" s="133">
        <f>SUM(D42:E42)</f>
        <v>0</v>
      </c>
      <c r="D42" s="139">
        <f>D43-D41</f>
        <v>0</v>
      </c>
      <c r="E42" s="134">
        <v>0</v>
      </c>
      <c r="F42" s="1133"/>
      <c r="G42" s="1136"/>
      <c r="H42" s="1137"/>
      <c r="I42" s="61"/>
    </row>
    <row r="43" spans="1:9" ht="13.5" thickBot="1">
      <c r="A43" s="161"/>
      <c r="B43" s="150" t="s">
        <v>45</v>
      </c>
      <c r="C43" s="133">
        <f>SUM(C41:C42)</f>
        <v>0</v>
      </c>
      <c r="D43" s="169">
        <v>0</v>
      </c>
      <c r="E43" s="162">
        <f>SUM(E41:E42)</f>
        <v>0</v>
      </c>
      <c r="F43" s="141"/>
      <c r="G43" s="142"/>
      <c r="H43" s="143"/>
      <c r="I43" s="57"/>
    </row>
    <row r="44" spans="1:9" ht="26.25" thickBot="1">
      <c r="A44" s="77" t="s">
        <v>58</v>
      </c>
      <c r="B44" s="76" t="s">
        <v>59</v>
      </c>
      <c r="C44" s="146"/>
      <c r="D44" s="146"/>
      <c r="E44" s="146"/>
      <c r="F44" s="147"/>
      <c r="G44" s="147"/>
      <c r="H44" s="148"/>
      <c r="I44" s="58"/>
    </row>
    <row r="45" spans="1:9" ht="26.25" thickBot="1">
      <c r="A45" s="132" t="s">
        <v>71</v>
      </c>
      <c r="B45" s="76" t="s">
        <v>72</v>
      </c>
      <c r="C45" s="133">
        <f aca="true" t="shared" si="2" ref="C45:C56">SUM(D45:E45)</f>
        <v>0</v>
      </c>
      <c r="D45" s="165">
        <v>0</v>
      </c>
      <c r="E45" s="165">
        <v>0</v>
      </c>
      <c r="F45" s="1133"/>
      <c r="G45" s="1136"/>
      <c r="H45" s="1137"/>
      <c r="I45" s="60"/>
    </row>
    <row r="46" spans="1:9" ht="64.5" thickBot="1">
      <c r="A46" s="132" t="s">
        <v>46</v>
      </c>
      <c r="B46" s="76" t="s">
        <v>47</v>
      </c>
      <c r="C46" s="133">
        <f t="shared" si="2"/>
        <v>0</v>
      </c>
      <c r="D46" s="134">
        <v>0</v>
      </c>
      <c r="E46" s="134">
        <v>0</v>
      </c>
      <c r="F46" s="1133"/>
      <c r="G46" s="1136"/>
      <c r="H46" s="1137"/>
      <c r="I46" s="60"/>
    </row>
    <row r="47" spans="1:9" ht="39" thickBot="1">
      <c r="A47" s="132" t="s">
        <v>48</v>
      </c>
      <c r="B47" s="76" t="s">
        <v>49</v>
      </c>
      <c r="C47" s="133">
        <f t="shared" si="2"/>
        <v>0</v>
      </c>
      <c r="D47" s="134">
        <v>0</v>
      </c>
      <c r="E47" s="134">
        <v>0</v>
      </c>
      <c r="F47" s="1133"/>
      <c r="G47" s="1136"/>
      <c r="H47" s="1137"/>
      <c r="I47" s="60"/>
    </row>
    <row r="48" spans="1:9" ht="13.5" thickBot="1">
      <c r="A48" s="76"/>
      <c r="B48" s="150" t="s">
        <v>157</v>
      </c>
      <c r="C48" s="133">
        <f t="shared" si="2"/>
        <v>0</v>
      </c>
      <c r="D48" s="133">
        <f>SUM(D46:D47)</f>
        <v>0</v>
      </c>
      <c r="E48" s="133">
        <f>SUM(E46:E47)</f>
        <v>0</v>
      </c>
      <c r="F48" s="158"/>
      <c r="G48" s="159"/>
      <c r="H48" s="160"/>
      <c r="I48" s="63"/>
    </row>
    <row r="49" spans="1:9" ht="39" thickBot="1">
      <c r="A49" s="132" t="s">
        <v>50</v>
      </c>
      <c r="B49" s="76" t="s">
        <v>51</v>
      </c>
      <c r="C49" s="133">
        <f t="shared" si="2"/>
        <v>0</v>
      </c>
      <c r="D49" s="134">
        <v>0</v>
      </c>
      <c r="E49" s="134">
        <v>0</v>
      </c>
      <c r="F49" s="1133"/>
      <c r="G49" s="1136"/>
      <c r="H49" s="1137"/>
      <c r="I49" s="60"/>
    </row>
    <row r="50" spans="1:9" ht="39" thickBot="1">
      <c r="A50" s="132" t="s">
        <v>52</v>
      </c>
      <c r="B50" s="76" t="s">
        <v>53</v>
      </c>
      <c r="C50" s="133">
        <f t="shared" si="2"/>
        <v>0</v>
      </c>
      <c r="D50" s="134">
        <v>0</v>
      </c>
      <c r="E50" s="134">
        <v>0</v>
      </c>
      <c r="F50" s="1133"/>
      <c r="G50" s="1136"/>
      <c r="H50" s="1137"/>
      <c r="I50" s="60"/>
    </row>
    <row r="51" spans="1:9" ht="51.75" thickBot="1">
      <c r="A51" s="132" t="s">
        <v>54</v>
      </c>
      <c r="B51" s="76" t="s">
        <v>246</v>
      </c>
      <c r="C51" s="133">
        <f t="shared" si="2"/>
        <v>0</v>
      </c>
      <c r="D51" s="134">
        <v>0</v>
      </c>
      <c r="E51" s="134">
        <v>0</v>
      </c>
      <c r="F51" s="1133"/>
      <c r="G51" s="1136"/>
      <c r="H51" s="1137"/>
      <c r="I51" s="60"/>
    </row>
    <row r="52" spans="1:9" ht="51.75" thickBot="1">
      <c r="A52" s="132" t="s">
        <v>56</v>
      </c>
      <c r="B52" s="76" t="s">
        <v>57</v>
      </c>
      <c r="C52" s="133">
        <f t="shared" si="2"/>
        <v>0</v>
      </c>
      <c r="D52" s="134">
        <v>0</v>
      </c>
      <c r="E52" s="134">
        <v>0</v>
      </c>
      <c r="F52" s="1151"/>
      <c r="G52" s="1136"/>
      <c r="H52" s="1137"/>
      <c r="I52" s="60"/>
    </row>
    <row r="53" spans="1:8" ht="26.25" thickBot="1">
      <c r="A53" s="76"/>
      <c r="B53" s="150" t="s">
        <v>60</v>
      </c>
      <c r="C53" s="133">
        <f t="shared" si="2"/>
        <v>0</v>
      </c>
      <c r="D53" s="133">
        <f>SUM(D49:D52)</f>
        <v>0</v>
      </c>
      <c r="E53" s="133">
        <f>SUM(E49:E52)</f>
        <v>0</v>
      </c>
      <c r="F53" s="1152"/>
      <c r="G53" s="1153"/>
      <c r="H53" s="1154"/>
    </row>
    <row r="54" spans="1:9" ht="13.5" thickBot="1">
      <c r="A54" s="132" t="s">
        <v>61</v>
      </c>
      <c r="B54" s="76" t="s">
        <v>62</v>
      </c>
      <c r="C54" s="133">
        <f t="shared" si="2"/>
        <v>0</v>
      </c>
      <c r="D54" s="139">
        <f>D55-D48-D53-D45</f>
        <v>0</v>
      </c>
      <c r="E54" s="134">
        <v>0</v>
      </c>
      <c r="F54" s="1133"/>
      <c r="G54" s="1136"/>
      <c r="H54" s="1137"/>
      <c r="I54" s="60"/>
    </row>
    <row r="55" spans="1:9" ht="26.25" thickBot="1">
      <c r="A55" s="161"/>
      <c r="B55" s="166" t="s">
        <v>63</v>
      </c>
      <c r="C55" s="133">
        <f t="shared" si="2"/>
        <v>0</v>
      </c>
      <c r="D55" s="135">
        <v>0</v>
      </c>
      <c r="E55" s="133">
        <f>E54+E53+E48+E45</f>
        <v>0</v>
      </c>
      <c r="F55" s="158"/>
      <c r="G55" s="159"/>
      <c r="H55" s="160"/>
      <c r="I55" s="63"/>
    </row>
    <row r="56" spans="1:9" ht="26.25" thickBot="1">
      <c r="A56" s="77" t="s">
        <v>64</v>
      </c>
      <c r="B56" s="76" t="s">
        <v>65</v>
      </c>
      <c r="C56" s="133">
        <f t="shared" si="2"/>
        <v>0</v>
      </c>
      <c r="D56" s="167">
        <v>0</v>
      </c>
      <c r="E56" s="167">
        <v>0</v>
      </c>
      <c r="F56" s="1133"/>
      <c r="G56" s="1136"/>
      <c r="H56" s="1137"/>
      <c r="I56" s="60"/>
    </row>
    <row r="57" spans="1:9" ht="13.5" thickBot="1">
      <c r="A57" s="77" t="s">
        <v>66</v>
      </c>
      <c r="B57" s="76" t="s">
        <v>119</v>
      </c>
      <c r="C57" s="146"/>
      <c r="D57" s="146"/>
      <c r="E57" s="146"/>
      <c r="F57" s="152"/>
      <c r="G57" s="153"/>
      <c r="H57" s="154"/>
      <c r="I57" s="59"/>
    </row>
    <row r="58" spans="1:9" ht="26.25" thickBot="1">
      <c r="A58" s="132" t="s">
        <v>118</v>
      </c>
      <c r="B58" s="76" t="s">
        <v>122</v>
      </c>
      <c r="C58" s="133">
        <f>SUM(D58:E58)</f>
        <v>0</v>
      </c>
      <c r="D58" s="133">
        <f>D60-D59</f>
        <v>0</v>
      </c>
      <c r="E58" s="134">
        <v>0</v>
      </c>
      <c r="F58" s="1133"/>
      <c r="G58" s="1136"/>
      <c r="H58" s="1137"/>
      <c r="I58" s="60"/>
    </row>
    <row r="59" spans="1:9" ht="26.25" thickBot="1">
      <c r="A59" s="132" t="s">
        <v>118</v>
      </c>
      <c r="B59" s="76" t="s">
        <v>123</v>
      </c>
      <c r="C59" s="133">
        <f>SUM(D59:E59)</f>
        <v>0</v>
      </c>
      <c r="D59" s="134">
        <v>0</v>
      </c>
      <c r="E59" s="134">
        <v>0</v>
      </c>
      <c r="F59" s="1133"/>
      <c r="G59" s="1136"/>
      <c r="H59" s="1137"/>
      <c r="I59" s="60"/>
    </row>
    <row r="60" spans="1:9" ht="26.25" thickBot="1">
      <c r="A60" s="78"/>
      <c r="B60" s="150" t="s">
        <v>120</v>
      </c>
      <c r="C60" s="133">
        <f>SUM(D60:E60)</f>
        <v>0</v>
      </c>
      <c r="D60" s="134">
        <v>0</v>
      </c>
      <c r="E60" s="139">
        <f>SUM(E58:E59)</f>
        <v>0</v>
      </c>
      <c r="F60" s="158"/>
      <c r="G60" s="159"/>
      <c r="H60" s="160"/>
      <c r="I60" s="63"/>
    </row>
    <row r="61" spans="1:9" ht="13.5" thickBot="1">
      <c r="A61" s="79" t="s">
        <v>67</v>
      </c>
      <c r="B61" s="76" t="s">
        <v>68</v>
      </c>
      <c r="C61" s="133">
        <f>SUM(D61:E61)</f>
        <v>0</v>
      </c>
      <c r="D61" s="135">
        <v>0</v>
      </c>
      <c r="E61" s="134">
        <v>0</v>
      </c>
      <c r="F61" s="1133"/>
      <c r="G61" s="1136"/>
      <c r="H61" s="1137"/>
      <c r="I61" s="60"/>
    </row>
    <row r="62" spans="1:9" ht="13.5" thickBot="1">
      <c r="A62" s="73" t="s">
        <v>69</v>
      </c>
      <c r="B62" s="76" t="s">
        <v>121</v>
      </c>
      <c r="C62" s="144"/>
      <c r="D62" s="146"/>
      <c r="E62" s="146"/>
      <c r="F62" s="153"/>
      <c r="G62" s="153"/>
      <c r="H62" s="154"/>
      <c r="I62" s="59"/>
    </row>
    <row r="63" spans="1:9" ht="26.25" thickBot="1">
      <c r="A63" s="132" t="s">
        <v>113</v>
      </c>
      <c r="B63" s="76" t="s">
        <v>114</v>
      </c>
      <c r="C63" s="133">
        <f>SUM(D63:E63)</f>
        <v>0</v>
      </c>
      <c r="D63" s="133">
        <f>D65-D64</f>
        <v>0</v>
      </c>
      <c r="E63" s="134">
        <v>0</v>
      </c>
      <c r="F63" s="1133"/>
      <c r="G63" s="1136"/>
      <c r="H63" s="1137"/>
      <c r="I63" s="60"/>
    </row>
    <row r="64" spans="1:9" ht="26.25" thickBot="1">
      <c r="A64" s="132" t="s">
        <v>113</v>
      </c>
      <c r="B64" s="76" t="s">
        <v>115</v>
      </c>
      <c r="C64" s="133">
        <f>SUM(D64:E64)</f>
        <v>0</v>
      </c>
      <c r="D64" s="134">
        <v>0</v>
      </c>
      <c r="E64" s="134">
        <v>0</v>
      </c>
      <c r="F64" s="1138"/>
      <c r="G64" s="1136"/>
      <c r="H64" s="1137"/>
      <c r="I64" s="60"/>
    </row>
    <row r="65" spans="1:9" ht="13.5" thickBot="1">
      <c r="A65" s="161"/>
      <c r="B65" s="150" t="s">
        <v>116</v>
      </c>
      <c r="C65" s="133">
        <f>SUM(D65:E65)</f>
        <v>0</v>
      </c>
      <c r="D65" s="134">
        <v>0</v>
      </c>
      <c r="E65" s="139">
        <f>SUM(E63:E64)</f>
        <v>0</v>
      </c>
      <c r="F65" s="152"/>
      <c r="G65" s="153"/>
      <c r="H65" s="154"/>
      <c r="I65" s="59"/>
    </row>
    <row r="66" spans="1:9" ht="26.25" thickBot="1">
      <c r="A66" s="80" t="s">
        <v>125</v>
      </c>
      <c r="B66" s="75" t="s">
        <v>131</v>
      </c>
      <c r="C66" s="133">
        <f>SUM(D66:E66)</f>
        <v>0</v>
      </c>
      <c r="D66" s="170">
        <v>0</v>
      </c>
      <c r="E66" s="134">
        <v>0</v>
      </c>
      <c r="F66" s="1133" t="s">
        <v>362</v>
      </c>
      <c r="G66" s="1136"/>
      <c r="H66" s="1137"/>
      <c r="I66" s="60"/>
    </row>
    <row r="67" spans="1:9" ht="14.25" thickBot="1">
      <c r="A67" s="80" t="s">
        <v>125</v>
      </c>
      <c r="B67" s="75" t="s">
        <v>169</v>
      </c>
      <c r="C67" s="133">
        <f>SUM(D67:E67)</f>
        <v>0</v>
      </c>
      <c r="D67" s="135">
        <v>0</v>
      </c>
      <c r="E67" s="134">
        <v>0</v>
      </c>
      <c r="F67" s="1133"/>
      <c r="G67" s="1136"/>
      <c r="H67" s="1137"/>
      <c r="I67" s="60"/>
    </row>
    <row r="68" spans="1:9" ht="13.5" thickBot="1">
      <c r="A68" s="156"/>
      <c r="B68" s="150" t="s">
        <v>117</v>
      </c>
      <c r="C68" s="139">
        <f>SUM(C66:C67)+C65+C61+C60+C56+C55+C43+C39+C31+C13</f>
        <v>0</v>
      </c>
      <c r="D68" s="139">
        <f>SUM(D66:D67)+D65+D61+D60+D56+D55+D43+D39+D31+D13</f>
        <v>0</v>
      </c>
      <c r="E68" s="139">
        <f>SUM(E66:E67)+E65+E61+E60+E56+E55+E43+E39+E31+E13</f>
        <v>0</v>
      </c>
      <c r="F68" s="152"/>
      <c r="G68" s="153"/>
      <c r="H68" s="154"/>
      <c r="I68" s="59"/>
    </row>
    <row r="69" spans="1:8" ht="13.5" thickBot="1">
      <c r="A69" s="537" t="s">
        <v>130</v>
      </c>
      <c r="B69" s="538"/>
      <c r="C69" s="538"/>
      <c r="D69" s="538"/>
      <c r="E69" s="538"/>
      <c r="F69" s="538"/>
      <c r="G69" s="538"/>
      <c r="H69" s="539"/>
    </row>
    <row r="70" spans="1:9" ht="12.75">
      <c r="A70" s="27"/>
      <c r="B70" s="26"/>
      <c r="C70" s="25"/>
      <c r="D70" s="25"/>
      <c r="E70" s="25"/>
      <c r="F70" s="25"/>
      <c r="G70" s="25"/>
      <c r="H70" s="25"/>
      <c r="I70" s="25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52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</sheetData>
  <sheetProtection/>
  <mergeCells count="48">
    <mergeCell ref="F63:H63"/>
    <mergeCell ref="F64:H64"/>
    <mergeCell ref="F66:H66"/>
    <mergeCell ref="F67:H67"/>
    <mergeCell ref="F56:H56"/>
    <mergeCell ref="F58:H58"/>
    <mergeCell ref="F59:H59"/>
    <mergeCell ref="F61:H61"/>
    <mergeCell ref="F51:H51"/>
    <mergeCell ref="F52:H52"/>
    <mergeCell ref="F53:H53"/>
    <mergeCell ref="F54:H54"/>
    <mergeCell ref="F46:H46"/>
    <mergeCell ref="F47:H47"/>
    <mergeCell ref="F49:H49"/>
    <mergeCell ref="F50:H50"/>
    <mergeCell ref="F38:H38"/>
    <mergeCell ref="F41:H41"/>
    <mergeCell ref="F42:H42"/>
    <mergeCell ref="F45:H45"/>
    <mergeCell ref="F33:H33"/>
    <mergeCell ref="F34:H34"/>
    <mergeCell ref="F35:H35"/>
    <mergeCell ref="F36:H36"/>
    <mergeCell ref="F26:H26"/>
    <mergeCell ref="F27:H27"/>
    <mergeCell ref="F28:H28"/>
    <mergeCell ref="F30:H30"/>
    <mergeCell ref="F21:H21"/>
    <mergeCell ref="F22:H22"/>
    <mergeCell ref="F23:H23"/>
    <mergeCell ref="F25:H25"/>
    <mergeCell ref="F16:H16"/>
    <mergeCell ref="F17:H17"/>
    <mergeCell ref="F19:H19"/>
    <mergeCell ref="F20:H20"/>
    <mergeCell ref="F10:H10"/>
    <mergeCell ref="F11:H11"/>
    <mergeCell ref="F12:H12"/>
    <mergeCell ref="F15:H15"/>
    <mergeCell ref="A5:C5"/>
    <mergeCell ref="A6:C6"/>
    <mergeCell ref="A7:B7"/>
    <mergeCell ref="F8:H8"/>
    <mergeCell ref="A1:H1"/>
    <mergeCell ref="A2:H2"/>
    <mergeCell ref="A3:C3"/>
    <mergeCell ref="A4:C4"/>
  </mergeCells>
  <printOptions headings="1" horizontalCentered="1"/>
  <pageMargins left="0.25" right="0.25" top="0.78" bottom="0.48" header="0.5" footer="0.5"/>
  <pageSetup fitToHeight="3" orientation="portrait" scale="95" r:id="rId3"/>
  <headerFooter alignWithMargins="0">
    <oddHeader>&amp;CPage &amp;P of &amp;N</oddHead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17"/>
  <sheetViews>
    <sheetView zoomScalePageLayoutView="0" workbookViewId="0" topLeftCell="A1">
      <pane ySplit="8" topLeftCell="A9" activePane="bottomLeft" state="frozen"/>
      <selection pane="topLeft" activeCell="A18" sqref="A18:M18"/>
      <selection pane="bottomLeft" activeCell="A1" sqref="A1:H1"/>
    </sheetView>
  </sheetViews>
  <sheetFormatPr defaultColWidth="9.140625" defaultRowHeight="12.75"/>
  <cols>
    <col min="1" max="1" width="7.7109375" style="0" customWidth="1"/>
    <col min="2" max="2" width="24.28125" style="0" customWidth="1"/>
    <col min="3" max="3" width="12.8515625" style="0" customWidth="1"/>
    <col min="4" max="4" width="12.28125" style="0" customWidth="1"/>
    <col min="5" max="5" width="13.7109375" style="0" customWidth="1"/>
    <col min="6" max="6" width="9.00390625" style="0" customWidth="1"/>
    <col min="7" max="7" width="11.00390625" style="0" customWidth="1"/>
    <col min="8" max="8" width="10.140625" style="0" customWidth="1"/>
    <col min="9" max="9" width="0.13671875" style="0" hidden="1" customWidth="1"/>
    <col min="11" max="11" width="9.7109375" style="0" bestFit="1" customWidth="1"/>
  </cols>
  <sheetData>
    <row r="1" spans="1:9" ht="33">
      <c r="A1" s="1141" t="s">
        <v>9</v>
      </c>
      <c r="B1" s="1142"/>
      <c r="C1" s="1142"/>
      <c r="D1" s="1142"/>
      <c r="E1" s="1142"/>
      <c r="F1" s="1142"/>
      <c r="G1" s="1142"/>
      <c r="H1" s="1143"/>
      <c r="I1" s="16"/>
    </row>
    <row r="2" spans="1:9" ht="27.75" customHeight="1" thickBot="1">
      <c r="A2" s="1144" t="s">
        <v>173</v>
      </c>
      <c r="B2" s="1145"/>
      <c r="C2" s="1145"/>
      <c r="D2" s="1145"/>
      <c r="E2" s="1145"/>
      <c r="F2" s="1146"/>
      <c r="G2" s="1146"/>
      <c r="H2" s="1147"/>
      <c r="I2" s="15"/>
    </row>
    <row r="3" spans="1:9" ht="13.5" thickBot="1">
      <c r="A3" s="1148" t="str">
        <f>'ISD Summary'!A3&amp;" "&amp;'ISD Summary'!B3</f>
        <v>IHS Area Office: 0</v>
      </c>
      <c r="B3" s="1149"/>
      <c r="C3" s="1150"/>
      <c r="D3" s="273"/>
      <c r="E3" s="86"/>
      <c r="F3" s="188"/>
      <c r="G3" s="220" t="str">
        <f>'IT, Dir, Startup and Pre-Award'!I4</f>
        <v>HQ ISD #:</v>
      </c>
      <c r="H3" s="516" t="str">
        <f>'IT, Dir, Startup and Pre-Award'!J4</f>
        <v>10-_____</v>
      </c>
      <c r="I3" s="16"/>
    </row>
    <row r="4" spans="1:9" ht="13.5" thickBot="1">
      <c r="A4" s="1148" t="str">
        <f>'Tribal Request'!A7:B7</f>
        <v>Tribe/Contractor:  </v>
      </c>
      <c r="B4" s="1149"/>
      <c r="C4" s="1150"/>
      <c r="D4" s="273"/>
      <c r="E4" s="220"/>
      <c r="F4" s="188"/>
      <c r="G4" s="220" t="str">
        <f>'IT, Dir, Startup and Pre-Award'!I5</f>
        <v>PFSA Start Date:</v>
      </c>
      <c r="H4" s="419">
        <f>'IT, Dir, Startup and Pre-Award'!J5</f>
        <v>0</v>
      </c>
      <c r="I4" s="13"/>
    </row>
    <row r="5" spans="1:11" ht="13.5" thickBot="1">
      <c r="A5" s="1148" t="str">
        <f>'ISD Summary'!A8&amp;" "&amp;'ISD Summary'!C9</f>
        <v>Program:   </v>
      </c>
      <c r="B5" s="1149"/>
      <c r="C5" s="1150"/>
      <c r="D5" s="273"/>
      <c r="E5" s="220"/>
      <c r="F5" s="188"/>
      <c r="G5" s="220" t="str">
        <f>'IT, Dir, Startup and Pre-Award'!I6</f>
        <v>Award Performance Period Beginning Date:</v>
      </c>
      <c r="H5" s="419">
        <f>'IT, Dir, Startup and Pre-Award'!J6</f>
        <v>0</v>
      </c>
      <c r="I5" s="13"/>
      <c r="K5" s="3"/>
    </row>
    <row r="6" spans="1:9" ht="13.5" thickBot="1">
      <c r="A6" s="1148" t="str">
        <f>'ISD Summary'!A9&amp;" "&amp;'ISD Summary'!C10</f>
        <v>Contract/Compact #:   </v>
      </c>
      <c r="B6" s="1149"/>
      <c r="C6" s="1150"/>
      <c r="D6" s="273"/>
      <c r="E6" s="275"/>
      <c r="F6" s="188"/>
      <c r="G6" s="220" t="str">
        <f>'IT, Dir, Startup and Pre-Award'!I7</f>
        <v>Award Performance Period  Ending Date:</v>
      </c>
      <c r="H6" s="419">
        <f>'IT, Dir, Startup and Pre-Award'!J7</f>
        <v>0</v>
      </c>
      <c r="I6" s="40"/>
    </row>
    <row r="7" spans="1:9" ht="13.5" thickBot="1">
      <c r="A7" s="1155" t="str">
        <f>"SSA:  "&amp;'Funding Summary'!A21</f>
        <v>SSA:  Not Used-4</v>
      </c>
      <c r="B7" s="1156"/>
      <c r="C7" s="560">
        <f>'Funding Summary'!E21-C68</f>
        <v>0</v>
      </c>
      <c r="D7" s="65" t="s">
        <v>465</v>
      </c>
      <c r="E7" s="53"/>
      <c r="F7" s="622"/>
      <c r="G7" s="220"/>
      <c r="H7" s="656"/>
      <c r="I7" s="47"/>
    </row>
    <row r="8" spans="1:9" ht="69.75" customHeight="1" thickBot="1">
      <c r="A8" s="69" t="s">
        <v>73</v>
      </c>
      <c r="B8" s="70" t="s">
        <v>70</v>
      </c>
      <c r="C8" s="71" t="s">
        <v>74</v>
      </c>
      <c r="D8" s="72" t="s">
        <v>112</v>
      </c>
      <c r="E8" s="72" t="s">
        <v>168</v>
      </c>
      <c r="F8" s="1170" t="s">
        <v>81</v>
      </c>
      <c r="G8" s="1125"/>
      <c r="H8" s="1126"/>
      <c r="I8" s="42"/>
    </row>
    <row r="9" spans="1:9" ht="26.25" thickBot="1">
      <c r="A9" s="73" t="s">
        <v>36</v>
      </c>
      <c r="B9" s="74" t="s">
        <v>24</v>
      </c>
      <c r="C9" s="68"/>
      <c r="D9" s="130"/>
      <c r="E9" s="130"/>
      <c r="F9" s="130"/>
      <c r="G9" s="130"/>
      <c r="H9" s="131"/>
      <c r="I9" s="56"/>
    </row>
    <row r="10" spans="1:9" ht="26.25" thickBot="1">
      <c r="A10" s="132" t="s">
        <v>11</v>
      </c>
      <c r="B10" s="74" t="s">
        <v>243</v>
      </c>
      <c r="C10" s="133">
        <f>SUM(D10:E10)</f>
        <v>0</v>
      </c>
      <c r="D10" s="133">
        <f>D13-D11-D12</f>
        <v>0</v>
      </c>
      <c r="E10" s="135">
        <v>0</v>
      </c>
      <c r="F10" s="1138"/>
      <c r="G10" s="1136"/>
      <c r="H10" s="1137"/>
      <c r="I10" s="62"/>
    </row>
    <row r="11" spans="1:9" ht="26.25" thickBot="1">
      <c r="A11" s="132" t="s">
        <v>248</v>
      </c>
      <c r="B11" s="74" t="s">
        <v>249</v>
      </c>
      <c r="C11" s="133">
        <f>SUM(D11:E11)</f>
        <v>0</v>
      </c>
      <c r="D11" s="135">
        <v>0</v>
      </c>
      <c r="E11" s="135">
        <v>0</v>
      </c>
      <c r="F11" s="1138"/>
      <c r="G11" s="1160"/>
      <c r="H11" s="1161"/>
      <c r="I11" s="62"/>
    </row>
    <row r="12" spans="1:11" ht="26.25" thickBot="1">
      <c r="A12" s="132" t="s">
        <v>11</v>
      </c>
      <c r="B12" s="74" t="s">
        <v>244</v>
      </c>
      <c r="C12" s="133">
        <f>SUM(D12:E12)</f>
        <v>0</v>
      </c>
      <c r="D12" s="135">
        <v>0</v>
      </c>
      <c r="E12" s="135">
        <v>0</v>
      </c>
      <c r="F12" s="1138"/>
      <c r="G12" s="1136"/>
      <c r="H12" s="1137"/>
      <c r="I12" s="62"/>
      <c r="K12" s="49"/>
    </row>
    <row r="13" spans="1:9" ht="13.5" thickBot="1">
      <c r="A13" s="137"/>
      <c r="B13" s="138" t="s">
        <v>12</v>
      </c>
      <c r="C13" s="139">
        <f>SUM(C10:C12)</f>
        <v>0</v>
      </c>
      <c r="D13" s="170">
        <v>0</v>
      </c>
      <c r="E13" s="140">
        <f>SUM(E10:E12)</f>
        <v>0</v>
      </c>
      <c r="F13" s="141"/>
      <c r="G13" s="142"/>
      <c r="H13" s="143"/>
      <c r="I13" s="57"/>
    </row>
    <row r="14" spans="1:9" ht="13.5" thickBot="1">
      <c r="A14" s="73" t="s">
        <v>37</v>
      </c>
      <c r="B14" s="75" t="s">
        <v>25</v>
      </c>
      <c r="C14" s="144"/>
      <c r="D14" s="146"/>
      <c r="E14" s="146"/>
      <c r="F14" s="147"/>
      <c r="G14" s="147"/>
      <c r="H14" s="148"/>
      <c r="I14" s="58"/>
    </row>
    <row r="15" spans="1:19" ht="51.75" thickBot="1">
      <c r="A15" s="132" t="s">
        <v>155</v>
      </c>
      <c r="B15" s="76" t="s">
        <v>30</v>
      </c>
      <c r="C15" s="133">
        <f>SUM(D15:E15)</f>
        <v>0</v>
      </c>
      <c r="D15" s="135">
        <v>0</v>
      </c>
      <c r="E15" s="149">
        <v>0</v>
      </c>
      <c r="F15" s="1133"/>
      <c r="G15" s="1136"/>
      <c r="H15" s="1137"/>
      <c r="I15" s="60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64.5" thickBot="1">
      <c r="A16" s="132" t="s">
        <v>15</v>
      </c>
      <c r="B16" s="76" t="s">
        <v>31</v>
      </c>
      <c r="C16" s="133">
        <f>SUM(D16:E16)</f>
        <v>0</v>
      </c>
      <c r="D16" s="134">
        <v>0</v>
      </c>
      <c r="E16" s="149">
        <v>0</v>
      </c>
      <c r="F16" s="1133"/>
      <c r="G16" s="1136"/>
      <c r="H16" s="1137"/>
      <c r="I16" s="60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64.5" thickBot="1">
      <c r="A17" s="132" t="s">
        <v>14</v>
      </c>
      <c r="B17" s="76" t="s">
        <v>32</v>
      </c>
      <c r="C17" s="133">
        <f>SUM(D17:E17)</f>
        <v>0</v>
      </c>
      <c r="D17" s="134">
        <v>0</v>
      </c>
      <c r="E17" s="149">
        <v>0</v>
      </c>
      <c r="F17" s="1133"/>
      <c r="G17" s="1136"/>
      <c r="H17" s="1137"/>
      <c r="I17" s="60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9" ht="13.5" thickBot="1">
      <c r="A18" s="132"/>
      <c r="B18" s="150" t="s">
        <v>16</v>
      </c>
      <c r="C18" s="133">
        <f>SUM(D18:I18)</f>
        <v>0</v>
      </c>
      <c r="D18" s="139">
        <f>SUM(D15:D17)</f>
        <v>0</v>
      </c>
      <c r="E18" s="151">
        <f>SUM(E15:E17)</f>
        <v>0</v>
      </c>
      <c r="F18" s="152"/>
      <c r="G18" s="153"/>
      <c r="H18" s="154"/>
      <c r="I18" s="58"/>
    </row>
    <row r="19" spans="1:15" ht="51.75" thickBot="1">
      <c r="A19" s="132" t="s">
        <v>156</v>
      </c>
      <c r="B19" s="76" t="s">
        <v>19</v>
      </c>
      <c r="C19" s="133">
        <f aca="true" t="shared" si="0" ref="C19:C31">SUM(D19:E19)</f>
        <v>0</v>
      </c>
      <c r="D19" s="134">
        <v>0</v>
      </c>
      <c r="E19" s="134">
        <v>0</v>
      </c>
      <c r="F19" s="1133"/>
      <c r="G19" s="1136"/>
      <c r="H19" s="1137"/>
      <c r="I19" s="60"/>
      <c r="J19" s="2"/>
      <c r="K19" s="2"/>
      <c r="L19" s="2"/>
      <c r="M19" s="2"/>
      <c r="N19" s="2"/>
      <c r="O19" s="2"/>
    </row>
    <row r="20" spans="1:15" ht="51.75" thickBot="1">
      <c r="A20" s="150" t="s">
        <v>18</v>
      </c>
      <c r="B20" s="76" t="s">
        <v>17</v>
      </c>
      <c r="C20" s="133">
        <f t="shared" si="0"/>
        <v>0</v>
      </c>
      <c r="D20" s="134">
        <v>0</v>
      </c>
      <c r="E20" s="134">
        <v>0</v>
      </c>
      <c r="F20" s="1133"/>
      <c r="G20" s="1136"/>
      <c r="H20" s="1137"/>
      <c r="I20" s="60"/>
      <c r="J20" s="2"/>
      <c r="K20" s="2"/>
      <c r="L20" s="2"/>
      <c r="M20" s="2"/>
      <c r="N20" s="2"/>
      <c r="O20" s="2"/>
    </row>
    <row r="21" spans="1:15" ht="51.75" thickBot="1">
      <c r="A21" s="132" t="s">
        <v>20</v>
      </c>
      <c r="B21" s="76" t="s">
        <v>21</v>
      </c>
      <c r="C21" s="133">
        <f t="shared" si="0"/>
        <v>0</v>
      </c>
      <c r="D21" s="134">
        <v>0</v>
      </c>
      <c r="E21" s="134">
        <v>0</v>
      </c>
      <c r="F21" s="1133"/>
      <c r="G21" s="1136"/>
      <c r="H21" s="1137"/>
      <c r="I21" s="60"/>
      <c r="J21" s="2"/>
      <c r="K21" s="2"/>
      <c r="L21" s="2"/>
      <c r="M21" s="2"/>
      <c r="N21" s="2"/>
      <c r="O21" s="2"/>
    </row>
    <row r="22" spans="1:15" ht="51.75" thickBot="1">
      <c r="A22" s="132" t="s">
        <v>93</v>
      </c>
      <c r="B22" s="76" t="s">
        <v>95</v>
      </c>
      <c r="C22" s="133">
        <f t="shared" si="0"/>
        <v>0</v>
      </c>
      <c r="D22" s="134">
        <v>0</v>
      </c>
      <c r="E22" s="134">
        <v>0</v>
      </c>
      <c r="F22" s="1133"/>
      <c r="G22" s="1136"/>
      <c r="H22" s="1137"/>
      <c r="I22" s="60"/>
      <c r="J22" s="2"/>
      <c r="K22" s="2"/>
      <c r="L22" s="2"/>
      <c r="M22" s="2"/>
      <c r="N22" s="2"/>
      <c r="O22" s="2"/>
    </row>
    <row r="23" spans="1:15" ht="51.75" thickBot="1">
      <c r="A23" s="132" t="s">
        <v>94</v>
      </c>
      <c r="B23" s="76" t="s">
        <v>96</v>
      </c>
      <c r="C23" s="133">
        <f t="shared" si="0"/>
        <v>0</v>
      </c>
      <c r="D23" s="134">
        <v>0</v>
      </c>
      <c r="E23" s="134">
        <v>0</v>
      </c>
      <c r="F23" s="1133"/>
      <c r="G23" s="1136"/>
      <c r="H23" s="1137"/>
      <c r="I23" s="61"/>
      <c r="J23" s="2"/>
      <c r="K23" s="2"/>
      <c r="L23" s="2"/>
      <c r="M23" s="2"/>
      <c r="N23" s="2"/>
      <c r="O23" s="2"/>
    </row>
    <row r="24" spans="1:9" ht="13.5" thickBot="1">
      <c r="A24" s="73"/>
      <c r="B24" s="150" t="s">
        <v>22</v>
      </c>
      <c r="C24" s="133">
        <f t="shared" si="0"/>
        <v>0</v>
      </c>
      <c r="D24" s="139">
        <f>SUM(D19:D23)</f>
        <v>0</v>
      </c>
      <c r="E24" s="151">
        <f>SUM(E19:E23)</f>
        <v>0</v>
      </c>
      <c r="F24" s="152"/>
      <c r="G24" s="153"/>
      <c r="H24" s="154"/>
      <c r="I24" s="59"/>
    </row>
    <row r="25" spans="1:16" ht="51.75" thickBot="1">
      <c r="A25" s="132" t="s">
        <v>26</v>
      </c>
      <c r="B25" s="79" t="s">
        <v>27</v>
      </c>
      <c r="C25" s="133">
        <f t="shared" si="0"/>
        <v>0</v>
      </c>
      <c r="D25" s="134">
        <v>0</v>
      </c>
      <c r="E25" s="134">
        <v>0</v>
      </c>
      <c r="F25" s="1133"/>
      <c r="G25" s="1136"/>
      <c r="H25" s="1137"/>
      <c r="I25" s="60"/>
      <c r="J25" s="2"/>
      <c r="K25" s="2"/>
      <c r="L25" s="2"/>
      <c r="M25" s="2"/>
      <c r="N25" s="2"/>
      <c r="O25" s="2"/>
      <c r="P25" s="2"/>
    </row>
    <row r="26" spans="1:16" ht="64.5" thickBot="1">
      <c r="A26" s="132" t="s">
        <v>28</v>
      </c>
      <c r="B26" s="79" t="s">
        <v>29</v>
      </c>
      <c r="C26" s="133">
        <f t="shared" si="0"/>
        <v>0</v>
      </c>
      <c r="D26" s="134">
        <v>0</v>
      </c>
      <c r="E26" s="134">
        <v>0</v>
      </c>
      <c r="F26" s="1133"/>
      <c r="G26" s="1136"/>
      <c r="H26" s="1137"/>
      <c r="I26" s="60"/>
      <c r="J26" s="2"/>
      <c r="K26" s="2"/>
      <c r="L26" s="2"/>
      <c r="M26" s="2"/>
      <c r="N26" s="2"/>
      <c r="O26" s="2"/>
      <c r="P26" s="2"/>
    </row>
    <row r="27" spans="1:16" ht="64.5" thickBot="1">
      <c r="A27" s="132" t="s">
        <v>154</v>
      </c>
      <c r="B27" s="76" t="s">
        <v>23</v>
      </c>
      <c r="C27" s="133">
        <f t="shared" si="0"/>
        <v>0</v>
      </c>
      <c r="D27" s="134">
        <v>0</v>
      </c>
      <c r="E27" s="134">
        <v>0</v>
      </c>
      <c r="F27" s="1133"/>
      <c r="G27" s="1136"/>
      <c r="H27" s="1137"/>
      <c r="I27" s="61"/>
      <c r="J27" s="2"/>
      <c r="K27" s="2"/>
      <c r="L27" s="2"/>
      <c r="M27" s="2"/>
      <c r="N27" s="2"/>
      <c r="O27" s="2"/>
      <c r="P27" s="2"/>
    </row>
    <row r="28" spans="1:9" ht="51.75" thickBot="1">
      <c r="A28" s="132" t="s">
        <v>33</v>
      </c>
      <c r="B28" s="76" t="s">
        <v>34</v>
      </c>
      <c r="C28" s="133">
        <f t="shared" si="0"/>
        <v>0</v>
      </c>
      <c r="D28" s="134">
        <v>0</v>
      </c>
      <c r="E28" s="134">
        <v>0</v>
      </c>
      <c r="F28" s="1133"/>
      <c r="G28" s="1134"/>
      <c r="H28" s="1135"/>
      <c r="I28" s="51"/>
    </row>
    <row r="29" spans="1:9" ht="13.5" thickBot="1">
      <c r="A29" s="73"/>
      <c r="B29" s="150" t="s">
        <v>245</v>
      </c>
      <c r="C29" s="133">
        <f t="shared" si="0"/>
        <v>0</v>
      </c>
      <c r="D29" s="139">
        <f>SUM(D25:D28)</f>
        <v>0</v>
      </c>
      <c r="E29" s="139">
        <f>SUM(E25:E28)</f>
        <v>0</v>
      </c>
      <c r="F29" s="152"/>
      <c r="G29" s="153"/>
      <c r="H29" s="154"/>
      <c r="I29" s="51"/>
    </row>
    <row r="30" spans="1:9" ht="13.5" customHeight="1" thickBot="1">
      <c r="A30" s="132" t="s">
        <v>13</v>
      </c>
      <c r="B30" s="76" t="s">
        <v>35</v>
      </c>
      <c r="C30" s="133">
        <f t="shared" si="0"/>
        <v>0</v>
      </c>
      <c r="D30" s="168">
        <f>D31-(D29+D24+D18)</f>
        <v>0</v>
      </c>
      <c r="E30" s="135">
        <v>0</v>
      </c>
      <c r="F30" s="1133"/>
      <c r="G30" s="1136"/>
      <c r="H30" s="1137"/>
      <c r="I30" s="51"/>
    </row>
    <row r="31" spans="1:9" ht="13.5" thickBot="1">
      <c r="A31" s="156"/>
      <c r="B31" s="150" t="s">
        <v>38</v>
      </c>
      <c r="C31" s="133">
        <f t="shared" si="0"/>
        <v>0</v>
      </c>
      <c r="D31" s="155">
        <v>0</v>
      </c>
      <c r="E31" s="133">
        <f>E30+E29+E24+E18</f>
        <v>0</v>
      </c>
      <c r="F31" s="141"/>
      <c r="G31" s="142"/>
      <c r="H31" s="143"/>
      <c r="I31" s="57"/>
    </row>
    <row r="32" spans="1:9" ht="13.5" thickBot="1">
      <c r="A32" s="73" t="s">
        <v>39</v>
      </c>
      <c r="B32" s="76" t="s">
        <v>98</v>
      </c>
      <c r="C32" s="146"/>
      <c r="D32" s="146"/>
      <c r="E32" s="146"/>
      <c r="F32" s="147"/>
      <c r="G32" s="147"/>
      <c r="H32" s="148"/>
      <c r="I32" s="58"/>
    </row>
    <row r="33" spans="1:9" ht="179.25" thickBot="1">
      <c r="A33" s="132" t="s">
        <v>97</v>
      </c>
      <c r="B33" s="76" t="s">
        <v>105</v>
      </c>
      <c r="C33" s="133">
        <f aca="true" t="shared" si="1" ref="C33:C38">SUM(D33:E33)</f>
        <v>0</v>
      </c>
      <c r="D33" s="134">
        <v>0</v>
      </c>
      <c r="E33" s="134">
        <v>0</v>
      </c>
      <c r="F33" s="1133"/>
      <c r="G33" s="1136"/>
      <c r="H33" s="1137"/>
      <c r="I33" s="60"/>
    </row>
    <row r="34" spans="1:9" ht="40.5" customHeight="1" thickBot="1">
      <c r="A34" s="132" t="s">
        <v>99</v>
      </c>
      <c r="B34" s="76" t="s">
        <v>102</v>
      </c>
      <c r="C34" s="133">
        <f t="shared" si="1"/>
        <v>0</v>
      </c>
      <c r="D34" s="134">
        <v>0</v>
      </c>
      <c r="E34" s="134">
        <v>0</v>
      </c>
      <c r="F34" s="1138"/>
      <c r="G34" s="1136"/>
      <c r="H34" s="1137"/>
      <c r="I34" s="60"/>
    </row>
    <row r="35" spans="1:9" ht="13.5" thickBot="1">
      <c r="A35" s="132" t="s">
        <v>100</v>
      </c>
      <c r="B35" s="76" t="s">
        <v>103</v>
      </c>
      <c r="C35" s="133">
        <f t="shared" si="1"/>
        <v>0</v>
      </c>
      <c r="D35" s="134">
        <v>0</v>
      </c>
      <c r="E35" s="134">
        <v>0</v>
      </c>
      <c r="F35" s="1133"/>
      <c r="G35" s="1136"/>
      <c r="H35" s="1137"/>
      <c r="I35" s="60"/>
    </row>
    <row r="36" spans="1:9" ht="13.5" thickBot="1">
      <c r="A36" s="132" t="s">
        <v>101</v>
      </c>
      <c r="B36" s="76" t="s">
        <v>104</v>
      </c>
      <c r="C36" s="133">
        <f t="shared" si="1"/>
        <v>0</v>
      </c>
      <c r="D36" s="134">
        <v>0</v>
      </c>
      <c r="E36" s="134">
        <v>0</v>
      </c>
      <c r="F36" s="1133"/>
      <c r="G36" s="1136"/>
      <c r="H36" s="1137"/>
      <c r="I36" s="60"/>
    </row>
    <row r="37" spans="1:9" ht="13.5" thickBot="1">
      <c r="A37" s="132"/>
      <c r="B37" s="150" t="s">
        <v>106</v>
      </c>
      <c r="C37" s="133">
        <f t="shared" si="1"/>
        <v>0</v>
      </c>
      <c r="D37" s="133">
        <f>SUM(D33:D36)</f>
        <v>0</v>
      </c>
      <c r="E37" s="133">
        <f>SUM(E33:E36)</f>
        <v>0</v>
      </c>
      <c r="F37" s="158"/>
      <c r="G37" s="159"/>
      <c r="H37" s="160"/>
      <c r="I37" s="63"/>
    </row>
    <row r="38" spans="1:9" ht="13.5" thickBot="1">
      <c r="A38" s="132" t="s">
        <v>107</v>
      </c>
      <c r="B38" s="79" t="s">
        <v>108</v>
      </c>
      <c r="C38" s="133">
        <f t="shared" si="1"/>
        <v>0</v>
      </c>
      <c r="D38" s="139">
        <f>D39-SUM(D33:D36)</f>
        <v>0</v>
      </c>
      <c r="E38" s="134">
        <v>0</v>
      </c>
      <c r="F38" s="1133"/>
      <c r="G38" s="1136"/>
      <c r="H38" s="1137"/>
      <c r="I38" s="60"/>
    </row>
    <row r="39" spans="1:9" ht="13.5" thickBot="1">
      <c r="A39" s="161"/>
      <c r="B39" s="150" t="s">
        <v>109</v>
      </c>
      <c r="C39" s="133">
        <f>SUM(C37:C38)</f>
        <v>0</v>
      </c>
      <c r="D39" s="169">
        <v>0</v>
      </c>
      <c r="E39" s="162">
        <f>SUM(E37:E38)</f>
        <v>0</v>
      </c>
      <c r="F39" s="141"/>
      <c r="G39" s="163"/>
      <c r="H39" s="164"/>
      <c r="I39" s="64"/>
    </row>
    <row r="40" spans="1:9" ht="26.25" thickBot="1">
      <c r="A40" s="76" t="s">
        <v>40</v>
      </c>
      <c r="B40" s="76" t="s">
        <v>41</v>
      </c>
      <c r="C40" s="146"/>
      <c r="D40" s="146">
        <v>0</v>
      </c>
      <c r="E40" s="146"/>
      <c r="F40" s="147"/>
      <c r="G40" s="147"/>
      <c r="H40" s="148"/>
      <c r="I40" s="58"/>
    </row>
    <row r="41" spans="1:9" ht="39" thickBot="1">
      <c r="A41" s="76">
        <v>22.31</v>
      </c>
      <c r="B41" s="73" t="s">
        <v>42</v>
      </c>
      <c r="C41" s="133">
        <f>SUM(D41:E41)</f>
        <v>0</v>
      </c>
      <c r="D41" s="135">
        <v>0</v>
      </c>
      <c r="E41" s="135">
        <v>0</v>
      </c>
      <c r="F41" s="1133"/>
      <c r="G41" s="1136"/>
      <c r="H41" s="1137"/>
      <c r="I41" s="60"/>
    </row>
    <row r="42" spans="1:9" ht="26.25" thickBot="1">
      <c r="A42" s="132" t="s">
        <v>43</v>
      </c>
      <c r="B42" s="76" t="s">
        <v>44</v>
      </c>
      <c r="C42" s="133">
        <f>SUM(D42:E42)</f>
        <v>0</v>
      </c>
      <c r="D42" s="139">
        <f>D43-D41</f>
        <v>0</v>
      </c>
      <c r="E42" s="134">
        <v>0</v>
      </c>
      <c r="F42" s="1133"/>
      <c r="G42" s="1136"/>
      <c r="H42" s="1137"/>
      <c r="I42" s="61"/>
    </row>
    <row r="43" spans="1:9" ht="13.5" thickBot="1">
      <c r="A43" s="161"/>
      <c r="B43" s="150" t="s">
        <v>45</v>
      </c>
      <c r="C43" s="133">
        <f>SUM(C41:C42)</f>
        <v>0</v>
      </c>
      <c r="D43" s="169">
        <v>0</v>
      </c>
      <c r="E43" s="162">
        <f>SUM(E41:E42)</f>
        <v>0</v>
      </c>
      <c r="F43" s="141"/>
      <c r="G43" s="142"/>
      <c r="H43" s="143"/>
      <c r="I43" s="57"/>
    </row>
    <row r="44" spans="1:9" ht="26.25" thickBot="1">
      <c r="A44" s="77" t="s">
        <v>58</v>
      </c>
      <c r="B44" s="76" t="s">
        <v>59</v>
      </c>
      <c r="C44" s="146"/>
      <c r="D44" s="146"/>
      <c r="E44" s="146"/>
      <c r="F44" s="147"/>
      <c r="G44" s="147"/>
      <c r="H44" s="148"/>
      <c r="I44" s="58"/>
    </row>
    <row r="45" spans="1:9" ht="26.25" thickBot="1">
      <c r="A45" s="132" t="s">
        <v>71</v>
      </c>
      <c r="B45" s="76" t="s">
        <v>72</v>
      </c>
      <c r="C45" s="133">
        <f aca="true" t="shared" si="2" ref="C45:C56">SUM(D45:E45)</f>
        <v>0</v>
      </c>
      <c r="D45" s="165">
        <v>0</v>
      </c>
      <c r="E45" s="165">
        <v>0</v>
      </c>
      <c r="F45" s="1133"/>
      <c r="G45" s="1136"/>
      <c r="H45" s="1137"/>
      <c r="I45" s="60"/>
    </row>
    <row r="46" spans="1:9" ht="64.5" thickBot="1">
      <c r="A46" s="132" t="s">
        <v>46</v>
      </c>
      <c r="B46" s="76" t="s">
        <v>47</v>
      </c>
      <c r="C46" s="133">
        <f t="shared" si="2"/>
        <v>0</v>
      </c>
      <c r="D46" s="134">
        <v>0</v>
      </c>
      <c r="E46" s="134">
        <v>0</v>
      </c>
      <c r="F46" s="1133"/>
      <c r="G46" s="1136"/>
      <c r="H46" s="1137"/>
      <c r="I46" s="60"/>
    </row>
    <row r="47" spans="1:9" ht="39" thickBot="1">
      <c r="A47" s="132" t="s">
        <v>48</v>
      </c>
      <c r="B47" s="76" t="s">
        <v>49</v>
      </c>
      <c r="C47" s="133">
        <f t="shared" si="2"/>
        <v>0</v>
      </c>
      <c r="D47" s="134">
        <v>0</v>
      </c>
      <c r="E47" s="134">
        <v>0</v>
      </c>
      <c r="F47" s="1133"/>
      <c r="G47" s="1136"/>
      <c r="H47" s="1137"/>
      <c r="I47" s="60"/>
    </row>
    <row r="48" spans="1:9" ht="13.5" thickBot="1">
      <c r="A48" s="76"/>
      <c r="B48" s="150" t="s">
        <v>157</v>
      </c>
      <c r="C48" s="133">
        <f t="shared" si="2"/>
        <v>0</v>
      </c>
      <c r="D48" s="133">
        <f>SUM(D46:D47)</f>
        <v>0</v>
      </c>
      <c r="E48" s="133">
        <f>SUM(E46:E47)</f>
        <v>0</v>
      </c>
      <c r="F48" s="158"/>
      <c r="G48" s="159"/>
      <c r="H48" s="160"/>
      <c r="I48" s="63"/>
    </row>
    <row r="49" spans="1:9" ht="39" thickBot="1">
      <c r="A49" s="132" t="s">
        <v>50</v>
      </c>
      <c r="B49" s="76" t="s">
        <v>51</v>
      </c>
      <c r="C49" s="133">
        <f t="shared" si="2"/>
        <v>0</v>
      </c>
      <c r="D49" s="134">
        <v>0</v>
      </c>
      <c r="E49" s="134">
        <v>0</v>
      </c>
      <c r="F49" s="1133"/>
      <c r="G49" s="1136"/>
      <c r="H49" s="1137"/>
      <c r="I49" s="60"/>
    </row>
    <row r="50" spans="1:9" ht="39" thickBot="1">
      <c r="A50" s="132" t="s">
        <v>52</v>
      </c>
      <c r="B50" s="76" t="s">
        <v>53</v>
      </c>
      <c r="C50" s="133">
        <f t="shared" si="2"/>
        <v>0</v>
      </c>
      <c r="D50" s="134">
        <v>0</v>
      </c>
      <c r="E50" s="134">
        <v>0</v>
      </c>
      <c r="F50" s="1133"/>
      <c r="G50" s="1136"/>
      <c r="H50" s="1137"/>
      <c r="I50" s="60"/>
    </row>
    <row r="51" spans="1:9" ht="51.75" thickBot="1">
      <c r="A51" s="132" t="s">
        <v>54</v>
      </c>
      <c r="B51" s="76" t="s">
        <v>246</v>
      </c>
      <c r="C51" s="133">
        <f t="shared" si="2"/>
        <v>0</v>
      </c>
      <c r="D51" s="134">
        <v>0</v>
      </c>
      <c r="E51" s="134">
        <v>0</v>
      </c>
      <c r="F51" s="1133"/>
      <c r="G51" s="1136"/>
      <c r="H51" s="1137"/>
      <c r="I51" s="60"/>
    </row>
    <row r="52" spans="1:9" ht="51.75" thickBot="1">
      <c r="A52" s="132" t="s">
        <v>56</v>
      </c>
      <c r="B52" s="76" t="s">
        <v>57</v>
      </c>
      <c r="C52" s="133">
        <f t="shared" si="2"/>
        <v>0</v>
      </c>
      <c r="D52" s="134">
        <v>0</v>
      </c>
      <c r="E52" s="134">
        <v>0</v>
      </c>
      <c r="F52" s="1151"/>
      <c r="G52" s="1136"/>
      <c r="H52" s="1137"/>
      <c r="I52" s="60"/>
    </row>
    <row r="53" spans="1:8" ht="26.25" thickBot="1">
      <c r="A53" s="76"/>
      <c r="B53" s="150" t="s">
        <v>60</v>
      </c>
      <c r="C53" s="133">
        <f t="shared" si="2"/>
        <v>0</v>
      </c>
      <c r="D53" s="133">
        <f>SUM(D49:D52)</f>
        <v>0</v>
      </c>
      <c r="E53" s="133">
        <f>SUM(E49:E52)</f>
        <v>0</v>
      </c>
      <c r="F53" s="1152"/>
      <c r="G53" s="1153"/>
      <c r="H53" s="1154"/>
    </row>
    <row r="54" spans="1:9" ht="13.5" thickBot="1">
      <c r="A54" s="132" t="s">
        <v>61</v>
      </c>
      <c r="B54" s="76" t="s">
        <v>62</v>
      </c>
      <c r="C54" s="133">
        <f t="shared" si="2"/>
        <v>0</v>
      </c>
      <c r="D54" s="139">
        <f>D55-D48-D53-D45</f>
        <v>0</v>
      </c>
      <c r="E54" s="134">
        <v>0</v>
      </c>
      <c r="F54" s="1133"/>
      <c r="G54" s="1136"/>
      <c r="H54" s="1137"/>
      <c r="I54" s="60"/>
    </row>
    <row r="55" spans="1:9" ht="26.25" thickBot="1">
      <c r="A55" s="161"/>
      <c r="B55" s="166" t="s">
        <v>63</v>
      </c>
      <c r="C55" s="133">
        <f t="shared" si="2"/>
        <v>0</v>
      </c>
      <c r="D55" s="135">
        <v>0</v>
      </c>
      <c r="E55" s="133">
        <f>E54+E53+E48+E45</f>
        <v>0</v>
      </c>
      <c r="F55" s="158"/>
      <c r="G55" s="159"/>
      <c r="H55" s="160"/>
      <c r="I55" s="63"/>
    </row>
    <row r="56" spans="1:9" ht="26.25" thickBot="1">
      <c r="A56" s="77" t="s">
        <v>64</v>
      </c>
      <c r="B56" s="76" t="s">
        <v>65</v>
      </c>
      <c r="C56" s="133">
        <f t="shared" si="2"/>
        <v>0</v>
      </c>
      <c r="D56" s="167">
        <v>0</v>
      </c>
      <c r="E56" s="167">
        <v>0</v>
      </c>
      <c r="F56" s="1133"/>
      <c r="G56" s="1136"/>
      <c r="H56" s="1137"/>
      <c r="I56" s="60"/>
    </row>
    <row r="57" spans="1:9" ht="13.5" thickBot="1">
      <c r="A57" s="77" t="s">
        <v>66</v>
      </c>
      <c r="B57" s="76" t="s">
        <v>119</v>
      </c>
      <c r="C57" s="146"/>
      <c r="D57" s="146"/>
      <c r="E57" s="146"/>
      <c r="F57" s="152"/>
      <c r="G57" s="153"/>
      <c r="H57" s="154"/>
      <c r="I57" s="59"/>
    </row>
    <row r="58" spans="1:9" ht="26.25" thickBot="1">
      <c r="A58" s="132" t="s">
        <v>118</v>
      </c>
      <c r="B58" s="76" t="s">
        <v>122</v>
      </c>
      <c r="C58" s="133">
        <f>SUM(D58:E58)</f>
        <v>0</v>
      </c>
      <c r="D58" s="133">
        <f>D60-D59</f>
        <v>0</v>
      </c>
      <c r="E58" s="134">
        <v>0</v>
      </c>
      <c r="F58" s="1133"/>
      <c r="G58" s="1136"/>
      <c r="H58" s="1137"/>
      <c r="I58" s="60"/>
    </row>
    <row r="59" spans="1:9" ht="26.25" thickBot="1">
      <c r="A59" s="132" t="s">
        <v>118</v>
      </c>
      <c r="B59" s="76" t="s">
        <v>123</v>
      </c>
      <c r="C59" s="133">
        <f>SUM(D59:E59)</f>
        <v>0</v>
      </c>
      <c r="D59" s="134">
        <v>0</v>
      </c>
      <c r="E59" s="134">
        <v>0</v>
      </c>
      <c r="F59" s="1133"/>
      <c r="G59" s="1136"/>
      <c r="H59" s="1137"/>
      <c r="I59" s="60"/>
    </row>
    <row r="60" spans="1:9" ht="26.25" thickBot="1">
      <c r="A60" s="78"/>
      <c r="B60" s="150" t="s">
        <v>120</v>
      </c>
      <c r="C60" s="133">
        <f>SUM(D60:E60)</f>
        <v>0</v>
      </c>
      <c r="D60" s="134">
        <v>0</v>
      </c>
      <c r="E60" s="139">
        <f>SUM(E58:E59)</f>
        <v>0</v>
      </c>
      <c r="F60" s="158"/>
      <c r="G60" s="159"/>
      <c r="H60" s="160"/>
      <c r="I60" s="63"/>
    </row>
    <row r="61" spans="1:9" ht="13.5" thickBot="1">
      <c r="A61" s="79" t="s">
        <v>67</v>
      </c>
      <c r="B61" s="76" t="s">
        <v>68</v>
      </c>
      <c r="C61" s="133">
        <f>SUM(D61:E61)</f>
        <v>0</v>
      </c>
      <c r="D61" s="135">
        <v>0</v>
      </c>
      <c r="E61" s="134">
        <v>0</v>
      </c>
      <c r="F61" s="1133"/>
      <c r="G61" s="1136"/>
      <c r="H61" s="1137"/>
      <c r="I61" s="60"/>
    </row>
    <row r="62" spans="1:9" ht="13.5" thickBot="1">
      <c r="A62" s="73" t="s">
        <v>69</v>
      </c>
      <c r="B62" s="76" t="s">
        <v>121</v>
      </c>
      <c r="C62" s="144"/>
      <c r="D62" s="146"/>
      <c r="E62" s="146"/>
      <c r="F62" s="153"/>
      <c r="G62" s="153"/>
      <c r="H62" s="154"/>
      <c r="I62" s="59"/>
    </row>
    <row r="63" spans="1:9" ht="26.25" thickBot="1">
      <c r="A63" s="132" t="s">
        <v>113</v>
      </c>
      <c r="B63" s="76" t="s">
        <v>114</v>
      </c>
      <c r="C63" s="133">
        <f>SUM(D63:E63)</f>
        <v>0</v>
      </c>
      <c r="D63" s="133">
        <f>D65-D64</f>
        <v>0</v>
      </c>
      <c r="E63" s="134">
        <v>0</v>
      </c>
      <c r="F63" s="1133"/>
      <c r="G63" s="1136"/>
      <c r="H63" s="1137"/>
      <c r="I63" s="60"/>
    </row>
    <row r="64" spans="1:9" ht="26.25" thickBot="1">
      <c r="A64" s="132" t="s">
        <v>113</v>
      </c>
      <c r="B64" s="76" t="s">
        <v>115</v>
      </c>
      <c r="C64" s="133">
        <f>SUM(D64:E64)</f>
        <v>0</v>
      </c>
      <c r="D64" s="134">
        <v>0</v>
      </c>
      <c r="E64" s="134">
        <v>0</v>
      </c>
      <c r="F64" s="1138"/>
      <c r="G64" s="1136"/>
      <c r="H64" s="1137"/>
      <c r="I64" s="60"/>
    </row>
    <row r="65" spans="1:9" ht="13.5" thickBot="1">
      <c r="A65" s="161"/>
      <c r="B65" s="150" t="s">
        <v>116</v>
      </c>
      <c r="C65" s="133">
        <f>SUM(D65:E65)</f>
        <v>0</v>
      </c>
      <c r="D65" s="134">
        <v>0</v>
      </c>
      <c r="E65" s="139">
        <f>SUM(E63:E64)</f>
        <v>0</v>
      </c>
      <c r="F65" s="152"/>
      <c r="G65" s="153"/>
      <c r="H65" s="154"/>
      <c r="I65" s="59"/>
    </row>
    <row r="66" spans="1:9" ht="26.25" thickBot="1">
      <c r="A66" s="80" t="s">
        <v>125</v>
      </c>
      <c r="B66" s="75" t="s">
        <v>131</v>
      </c>
      <c r="C66" s="133">
        <f>SUM(D66:E66)</f>
        <v>0</v>
      </c>
      <c r="D66" s="170">
        <v>0</v>
      </c>
      <c r="E66" s="134">
        <v>0</v>
      </c>
      <c r="F66" s="1133"/>
      <c r="G66" s="1136"/>
      <c r="H66" s="1137"/>
      <c r="I66" s="60"/>
    </row>
    <row r="67" spans="1:9" ht="14.25" thickBot="1">
      <c r="A67" s="80" t="s">
        <v>125</v>
      </c>
      <c r="B67" s="75" t="s">
        <v>169</v>
      </c>
      <c r="C67" s="133">
        <f>SUM(D67:E67)</f>
        <v>0</v>
      </c>
      <c r="D67" s="135">
        <v>6500</v>
      </c>
      <c r="E67" s="134">
        <v>-6500</v>
      </c>
      <c r="F67" s="1133" t="s">
        <v>361</v>
      </c>
      <c r="G67" s="1136"/>
      <c r="H67" s="1137"/>
      <c r="I67" s="60"/>
    </row>
    <row r="68" spans="1:9" ht="13.5" thickBot="1">
      <c r="A68" s="156"/>
      <c r="B68" s="150" t="s">
        <v>117</v>
      </c>
      <c r="C68" s="139">
        <f>SUM(C66:C67)+C65+C61+C60+C56+C55+C43+C39+C31+C13</f>
        <v>0</v>
      </c>
      <c r="D68" s="139">
        <f>SUM(D66:D67)+D65+D61+D60+D56+D55+D43+D39+D31+D13</f>
        <v>6500</v>
      </c>
      <c r="E68" s="139">
        <f>SUM(E66:E67)+E65+E61+E60+E56+E55+E43+E39+E31+E13</f>
        <v>-6500</v>
      </c>
      <c r="F68" s="152"/>
      <c r="G68" s="153"/>
      <c r="H68" s="154"/>
      <c r="I68" s="59"/>
    </row>
    <row r="69" spans="1:8" ht="13.5" thickBot="1">
      <c r="A69" s="537" t="s">
        <v>130</v>
      </c>
      <c r="B69" s="538"/>
      <c r="C69" s="538"/>
      <c r="D69" s="538"/>
      <c r="E69" s="538"/>
      <c r="F69" s="538"/>
      <c r="G69" s="538"/>
      <c r="H69" s="539"/>
    </row>
    <row r="70" spans="1:9" ht="12.75">
      <c r="A70" s="27"/>
      <c r="B70" s="26"/>
      <c r="C70" s="25"/>
      <c r="D70" s="25"/>
      <c r="E70" s="25"/>
      <c r="F70" s="25"/>
      <c r="G70" s="25"/>
      <c r="H70" s="25"/>
      <c r="I70" s="25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52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</sheetData>
  <sheetProtection/>
  <mergeCells count="48">
    <mergeCell ref="F63:H63"/>
    <mergeCell ref="F64:H64"/>
    <mergeCell ref="F66:H66"/>
    <mergeCell ref="F67:H67"/>
    <mergeCell ref="F56:H56"/>
    <mergeCell ref="F58:H58"/>
    <mergeCell ref="F59:H59"/>
    <mergeCell ref="F61:H61"/>
    <mergeCell ref="F51:H51"/>
    <mergeCell ref="F52:H52"/>
    <mergeCell ref="F53:H53"/>
    <mergeCell ref="F54:H54"/>
    <mergeCell ref="F46:H46"/>
    <mergeCell ref="F47:H47"/>
    <mergeCell ref="F49:H49"/>
    <mergeCell ref="F50:H50"/>
    <mergeCell ref="F38:H38"/>
    <mergeCell ref="F41:H41"/>
    <mergeCell ref="F42:H42"/>
    <mergeCell ref="F45:H45"/>
    <mergeCell ref="F33:H33"/>
    <mergeCell ref="F34:H34"/>
    <mergeCell ref="F35:H35"/>
    <mergeCell ref="F36:H36"/>
    <mergeCell ref="F26:H26"/>
    <mergeCell ref="F27:H27"/>
    <mergeCell ref="F28:H28"/>
    <mergeCell ref="F30:H30"/>
    <mergeCell ref="F21:H21"/>
    <mergeCell ref="F22:H22"/>
    <mergeCell ref="F23:H23"/>
    <mergeCell ref="F25:H25"/>
    <mergeCell ref="F16:H16"/>
    <mergeCell ref="F17:H17"/>
    <mergeCell ref="F19:H19"/>
    <mergeCell ref="F20:H20"/>
    <mergeCell ref="F10:H10"/>
    <mergeCell ref="F11:H11"/>
    <mergeCell ref="F12:H12"/>
    <mergeCell ref="F15:H15"/>
    <mergeCell ref="A5:C5"/>
    <mergeCell ref="A6:C6"/>
    <mergeCell ref="A7:B7"/>
    <mergeCell ref="F8:H8"/>
    <mergeCell ref="A1:H1"/>
    <mergeCell ref="A2:H2"/>
    <mergeCell ref="A3:C3"/>
    <mergeCell ref="A4:C4"/>
  </mergeCells>
  <printOptions headings="1" horizontalCentered="1"/>
  <pageMargins left="0.25" right="0.25" top="0.81" bottom="1" header="0.5" footer="0.5"/>
  <pageSetup fitToHeight="3" horizontalDpi="300" verticalDpi="300" orientation="portrait" scale="95" r:id="rId3"/>
  <headerFooter alignWithMargins="0">
    <oddHeader>&amp;CPage &amp;P of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ySplit="9" topLeftCell="A10" activePane="bottomLeft" state="frozen"/>
      <selection pane="topLeft" activeCell="A18" sqref="A18:M18"/>
      <selection pane="bottomLeft" activeCell="A1" sqref="A1"/>
    </sheetView>
  </sheetViews>
  <sheetFormatPr defaultColWidth="9.140625" defaultRowHeight="12.75"/>
  <cols>
    <col min="1" max="1" width="5.7109375" style="0" customWidth="1"/>
    <col min="2" max="2" width="34.28125" style="0" customWidth="1"/>
    <col min="3" max="3" width="28.00390625" style="0" customWidth="1"/>
    <col min="4" max="4" width="19.7109375" style="0" customWidth="1"/>
    <col min="5" max="5" width="22.28125" style="0" customWidth="1"/>
    <col min="7" max="7" width="9.7109375" style="0" bestFit="1" customWidth="1"/>
  </cols>
  <sheetData>
    <row r="1" spans="1:5" ht="12.75">
      <c r="A1" s="189"/>
      <c r="B1" s="86"/>
      <c r="C1" s="86"/>
      <c r="D1" s="86"/>
      <c r="E1" s="54"/>
    </row>
    <row r="2" spans="1:5" ht="45">
      <c r="A2" s="1101" t="s">
        <v>8</v>
      </c>
      <c r="B2" s="1102"/>
      <c r="C2" s="1102"/>
      <c r="D2" s="1102"/>
      <c r="E2" s="1103"/>
    </row>
    <row r="3" spans="1:5" ht="13.5" thickBot="1">
      <c r="A3" s="190"/>
      <c r="B3" s="129"/>
      <c r="C3" s="129"/>
      <c r="D3" s="129"/>
      <c r="E3" s="55"/>
    </row>
    <row r="4" spans="1:5" ht="13.5" thickBot="1">
      <c r="A4" s="115" t="str">
        <f>'ISD Summary'!A3&amp;" "&amp;'ISD Summary'!B3</f>
        <v>IHS Area Office: 0</v>
      </c>
      <c r="B4" s="46"/>
      <c r="C4" s="44"/>
      <c r="D4" s="274" t="str">
        <f>'PFSA Profile WS Summary'!O3</f>
        <v>HQ ISD #:</v>
      </c>
      <c r="E4" s="418" t="str">
        <f>'PFSA Profile WS Summary'!P3</f>
        <v>10-_____</v>
      </c>
    </row>
    <row r="5" spans="1:5" ht="13.5" thickBot="1">
      <c r="A5" s="115" t="str">
        <f>'Tribal Request'!A7:B7</f>
        <v>Tribe/Contractor:  </v>
      </c>
      <c r="B5" s="46"/>
      <c r="C5" s="44"/>
      <c r="D5" s="274" t="str">
        <f>'PFSA Profile WS Summary'!O4</f>
        <v>PFSA Start Date:</v>
      </c>
      <c r="E5" s="418">
        <f>'PFSA Profile WS Summary'!P4</f>
        <v>0</v>
      </c>
    </row>
    <row r="6" spans="1:5" ht="13.5" thickBot="1">
      <c r="A6" s="115" t="str">
        <f>'ISD Summary'!A8&amp;" "&amp;'ISD Summary'!C9</f>
        <v>Program:   </v>
      </c>
      <c r="B6" s="46"/>
      <c r="C6" s="44"/>
      <c r="D6" s="274" t="str">
        <f>'PFSA Profile WS Summary'!O5</f>
        <v>Award Performance Period Beginning Date:</v>
      </c>
      <c r="E6" s="419">
        <f>'PFSA Profile WS Summary'!P5</f>
        <v>0</v>
      </c>
    </row>
    <row r="7" spans="1:5" ht="13.5" thickBot="1">
      <c r="A7" s="115" t="str">
        <f>'ISD Summary'!A9&amp;" "&amp;'ISD Summary'!C10</f>
        <v>Contract/Compact #:   </v>
      </c>
      <c r="B7" s="46"/>
      <c r="C7" s="44"/>
      <c r="D7" s="187" t="str">
        <f>'PFSA Profile WS Summary'!O6</f>
        <v>Award Performance Period  Ending Date:</v>
      </c>
      <c r="E7" s="419">
        <f>'PFSA Profile WS Summary'!P6</f>
        <v>0</v>
      </c>
    </row>
    <row r="8" spans="1:5" ht="26.25" thickBot="1">
      <c r="A8" s="1104" t="s">
        <v>170</v>
      </c>
      <c r="B8" s="1105"/>
      <c r="C8" s="129"/>
      <c r="D8" s="55"/>
      <c r="E8" s="127" t="s">
        <v>77</v>
      </c>
    </row>
    <row r="9" spans="1:5" ht="33.75" thickBot="1">
      <c r="A9" s="1106" t="s">
        <v>6</v>
      </c>
      <c r="B9" s="1107"/>
      <c r="C9" s="1107"/>
      <c r="D9" s="1107"/>
      <c r="E9" s="1108"/>
    </row>
    <row r="10" spans="1:5" ht="24" thickBot="1">
      <c r="A10" s="653" t="s">
        <v>171</v>
      </c>
      <c r="B10" s="415"/>
      <c r="C10" s="535"/>
      <c r="D10" s="415"/>
      <c r="E10" s="191">
        <v>0</v>
      </c>
    </row>
    <row r="11" spans="1:5" ht="24" thickBot="1">
      <c r="A11" s="654" t="s">
        <v>364</v>
      </c>
      <c r="B11" s="415"/>
      <c r="C11" s="535"/>
      <c r="D11" s="632"/>
      <c r="E11" s="191">
        <v>0</v>
      </c>
    </row>
    <row r="12" spans="1:5" ht="24" thickBot="1">
      <c r="A12" s="654" t="s">
        <v>365</v>
      </c>
      <c r="B12" s="415"/>
      <c r="C12" s="535"/>
      <c r="D12" s="637"/>
      <c r="E12" s="191">
        <v>0</v>
      </c>
    </row>
    <row r="13" spans="1:5" ht="24" thickBot="1">
      <c r="A13" s="654" t="s">
        <v>378</v>
      </c>
      <c r="B13" s="415"/>
      <c r="C13" s="535"/>
      <c r="D13" s="637"/>
      <c r="E13" s="191">
        <v>0</v>
      </c>
    </row>
    <row r="14" spans="1:5" ht="24" thickBot="1">
      <c r="A14" s="654" t="s">
        <v>366</v>
      </c>
      <c r="B14" s="626"/>
      <c r="C14" s="535"/>
      <c r="D14" s="626"/>
      <c r="E14" s="191">
        <v>0</v>
      </c>
    </row>
    <row r="15" spans="1:5" ht="24" thickBot="1">
      <c r="A15" s="535" t="s">
        <v>379</v>
      </c>
      <c r="B15" s="626"/>
      <c r="C15" s="535"/>
      <c r="D15" s="626"/>
      <c r="E15" s="191">
        <v>0</v>
      </c>
    </row>
    <row r="16" spans="1:5" ht="24" thickBot="1">
      <c r="A16" s="414" t="s">
        <v>359</v>
      </c>
      <c r="B16" s="415"/>
      <c r="C16" s="415"/>
      <c r="D16" s="416"/>
      <c r="E16" s="191">
        <v>0</v>
      </c>
    </row>
    <row r="17" spans="1:5" ht="24" thickBot="1">
      <c r="A17" s="414" t="s">
        <v>327</v>
      </c>
      <c r="B17" s="415"/>
      <c r="C17" s="415"/>
      <c r="D17" s="416"/>
      <c r="E17" s="191">
        <v>0</v>
      </c>
    </row>
    <row r="18" spans="1:5" ht="24" thickBot="1">
      <c r="A18" s="625" t="s">
        <v>380</v>
      </c>
      <c r="B18" s="626"/>
      <c r="C18" s="535"/>
      <c r="D18" s="628"/>
      <c r="E18" s="191">
        <v>0</v>
      </c>
    </row>
    <row r="19" spans="1:5" ht="24" thickBot="1">
      <c r="A19" s="625" t="s">
        <v>381</v>
      </c>
      <c r="B19" s="626"/>
      <c r="C19" s="627"/>
      <c r="D19" s="628"/>
      <c r="E19" s="191">
        <v>0</v>
      </c>
    </row>
    <row r="20" spans="1:5" ht="24" thickBot="1">
      <c r="A20" s="414" t="s">
        <v>382</v>
      </c>
      <c r="B20" s="415"/>
      <c r="C20" s="415"/>
      <c r="D20" s="416"/>
      <c r="E20" s="191">
        <v>0</v>
      </c>
    </row>
    <row r="21" spans="1:5" ht="24" thickBot="1">
      <c r="A21" s="414" t="s">
        <v>383</v>
      </c>
      <c r="B21" s="415"/>
      <c r="C21" s="415"/>
      <c r="D21" s="416"/>
      <c r="E21" s="191">
        <v>0</v>
      </c>
    </row>
    <row r="22" spans="1:5" ht="24" thickBot="1">
      <c r="A22" s="99"/>
      <c r="B22" s="101" t="s">
        <v>203</v>
      </c>
      <c r="C22" s="178"/>
      <c r="D22" s="178"/>
      <c r="E22" s="239">
        <f>SUM(E10:E21)</f>
        <v>0</v>
      </c>
    </row>
    <row r="23" spans="1:5" ht="12.75">
      <c r="A23" s="192"/>
      <c r="B23" s="193"/>
      <c r="C23" s="193"/>
      <c r="D23" s="193"/>
      <c r="E23" s="194"/>
    </row>
    <row r="24" spans="1:5" ht="13.5" thickBot="1">
      <c r="A24" s="195"/>
      <c r="B24" s="196"/>
      <c r="C24" s="196"/>
      <c r="D24" s="196"/>
      <c r="E24" s="197"/>
    </row>
    <row r="25" spans="1:5" ht="33.75" thickBot="1">
      <c r="A25" s="1106" t="s">
        <v>7</v>
      </c>
      <c r="B25" s="1107"/>
      <c r="C25" s="1107"/>
      <c r="D25" s="1107"/>
      <c r="E25" s="1108"/>
    </row>
    <row r="26" spans="1:5" ht="26.25" thickBot="1">
      <c r="A26" s="263" t="s">
        <v>184</v>
      </c>
      <c r="B26" s="264"/>
      <c r="C26" s="264"/>
      <c r="D26" s="96" t="s">
        <v>223</v>
      </c>
      <c r="E26" s="96" t="s">
        <v>224</v>
      </c>
    </row>
    <row r="27" spans="1:5" ht="24" thickBot="1">
      <c r="A27" s="201"/>
      <c r="B27" s="202" t="s">
        <v>177</v>
      </c>
      <c r="C27" s="203"/>
      <c r="D27" s="191">
        <v>0</v>
      </c>
      <c r="E27" s="239">
        <f>ROUND(D27*0.8,0)</f>
        <v>0</v>
      </c>
    </row>
    <row r="28" spans="1:5" ht="24" thickBot="1">
      <c r="A28" s="198"/>
      <c r="B28" s="200" t="s">
        <v>178</v>
      </c>
      <c r="C28" s="199"/>
      <c r="D28" s="191">
        <v>0</v>
      </c>
      <c r="E28" s="239">
        <f>ROUND(D28*0.8,0)</f>
        <v>0</v>
      </c>
    </row>
    <row r="29" spans="1:7" ht="24" thickBot="1">
      <c r="A29" s="238"/>
      <c r="B29" s="240" t="s">
        <v>128</v>
      </c>
      <c r="C29" s="199"/>
      <c r="D29" s="239">
        <f>SUM(D27:D28)</f>
        <v>0</v>
      </c>
      <c r="E29" s="239">
        <f>SUM(E27:E28)</f>
        <v>0</v>
      </c>
      <c r="G29" s="49"/>
    </row>
    <row r="30" spans="1:5" ht="24" thickBot="1">
      <c r="A30" s="238"/>
      <c r="B30" s="1031" t="s">
        <v>495</v>
      </c>
      <c r="C30" s="199"/>
      <c r="D30" s="199"/>
      <c r="E30" s="239">
        <f>SUM(E29+E22)</f>
        <v>0</v>
      </c>
    </row>
    <row r="31" spans="1:5" ht="26.25" customHeight="1" thickBot="1">
      <c r="A31" s="1032"/>
      <c r="B31" s="1033" t="s">
        <v>496</v>
      </c>
      <c r="C31" s="1034"/>
      <c r="D31" s="1034"/>
      <c r="E31" s="1035">
        <f>D29+E22</f>
        <v>0</v>
      </c>
    </row>
    <row r="32" spans="1:5" ht="24" thickBot="1">
      <c r="A32" s="238"/>
      <c r="B32" s="1031" t="s">
        <v>497</v>
      </c>
      <c r="C32" s="199"/>
      <c r="D32" s="199"/>
      <c r="E32" s="239">
        <f>D29-E29</f>
        <v>0</v>
      </c>
    </row>
    <row r="33" ht="12.75">
      <c r="E33" s="49"/>
    </row>
  </sheetData>
  <sheetProtection/>
  <mergeCells count="4">
    <mergeCell ref="A2:E2"/>
    <mergeCell ref="A8:B8"/>
    <mergeCell ref="A25:E25"/>
    <mergeCell ref="A9:E9"/>
  </mergeCells>
  <printOptions headings="1" horizontalCentered="1"/>
  <pageMargins left="0.41" right="0.25" top="0.74" bottom="0.68" header="0.5" footer="0.66"/>
  <pageSetup fitToHeight="1" fitToWidth="1" horizontalDpi="360" verticalDpi="360" orientation="portrait" scale="89" r:id="rId3"/>
  <headerFooter alignWithMargins="0">
    <oddHeader>&amp;LPage &amp;P of &amp;N&amp;RPrinted Date:  &amp;D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pane ySplit="15" topLeftCell="A16" activePane="bottomLeft" state="frozen"/>
      <selection pane="topLeft" activeCell="A18" sqref="A18:M18"/>
      <selection pane="bottomLeft" activeCell="A3" sqref="A3:E3"/>
    </sheetView>
  </sheetViews>
  <sheetFormatPr defaultColWidth="9.140625" defaultRowHeight="12.75"/>
  <cols>
    <col min="1" max="1" width="83.00390625" style="9" customWidth="1"/>
    <col min="2" max="2" width="12.7109375" style="9" customWidth="1"/>
    <col min="3" max="5" width="14.421875" style="9" customWidth="1"/>
    <col min="6" max="6" width="8.7109375" style="9" customWidth="1"/>
    <col min="7" max="7" width="12.28125" style="9" customWidth="1"/>
    <col min="8" max="16384" width="9.140625" style="9" customWidth="1"/>
  </cols>
  <sheetData>
    <row r="1" spans="1:5" ht="27.75">
      <c r="A1" s="1082" t="s">
        <v>499</v>
      </c>
      <c r="B1" s="1083"/>
      <c r="C1" s="1083"/>
      <c r="D1" s="1083"/>
      <c r="E1" s="1084"/>
    </row>
    <row r="2" spans="1:5" ht="20.25">
      <c r="A2" s="1085" t="s">
        <v>199</v>
      </c>
      <c r="B2" s="1086"/>
      <c r="C2" s="1086"/>
      <c r="D2" s="1086"/>
      <c r="E2" s="1087"/>
    </row>
    <row r="3" spans="1:6" ht="13.5" thickBot="1">
      <c r="A3" s="1088" t="s">
        <v>498</v>
      </c>
      <c r="B3" s="1089"/>
      <c r="C3" s="1089"/>
      <c r="D3" s="1089"/>
      <c r="E3" s="1090"/>
      <c r="F3" s="17"/>
    </row>
    <row r="4" spans="1:8" ht="13.5" thickBot="1">
      <c r="A4" s="219" t="s">
        <v>278</v>
      </c>
      <c r="B4" s="439"/>
      <c r="C4" s="111"/>
      <c r="D4" s="113" t="s">
        <v>279</v>
      </c>
      <c r="E4" s="413"/>
      <c r="F4" s="17"/>
      <c r="G4" s="14"/>
      <c r="H4" s="14"/>
    </row>
    <row r="5" spans="1:8" ht="27" customHeight="1" thickBot="1">
      <c r="A5" s="114" t="s">
        <v>280</v>
      </c>
      <c r="B5" s="440"/>
      <c r="C5" s="1091" t="s">
        <v>281</v>
      </c>
      <c r="D5" s="1092"/>
      <c r="E5" s="441"/>
      <c r="F5" s="17"/>
      <c r="G5" s="14"/>
      <c r="H5" s="14"/>
    </row>
    <row r="6" spans="1:8" ht="27" customHeight="1" thickBot="1">
      <c r="A6" s="237" t="s">
        <v>282</v>
      </c>
      <c r="B6" s="413"/>
      <c r="C6" s="1091" t="s">
        <v>283</v>
      </c>
      <c r="D6" s="1092"/>
      <c r="E6" s="441"/>
      <c r="F6" s="17"/>
      <c r="G6" s="14"/>
      <c r="H6" s="14"/>
    </row>
    <row r="7" spans="1:8" ht="13.5" thickBot="1">
      <c r="A7" s="1109" t="s">
        <v>469</v>
      </c>
      <c r="B7" s="1111"/>
      <c r="C7" s="1097" t="s">
        <v>396</v>
      </c>
      <c r="D7" s="1098"/>
      <c r="E7" s="458">
        <v>0</v>
      </c>
      <c r="H7" s="14"/>
    </row>
    <row r="8" spans="1:8" ht="13.5" thickBot="1">
      <c r="A8" s="1109" t="s">
        <v>470</v>
      </c>
      <c r="B8" s="1110"/>
      <c r="C8" s="1097" t="s">
        <v>395</v>
      </c>
      <c r="D8" s="1098"/>
      <c r="E8" s="458">
        <v>0</v>
      </c>
      <c r="H8" s="14"/>
    </row>
    <row r="9" spans="1:8" ht="26.25" customHeight="1" thickBot="1">
      <c r="A9" s="1109" t="s">
        <v>471</v>
      </c>
      <c r="B9" s="1111"/>
      <c r="C9" s="1097" t="s">
        <v>397</v>
      </c>
      <c r="D9" s="1098"/>
      <c r="E9" s="458">
        <v>0</v>
      </c>
      <c r="H9" s="14"/>
    </row>
    <row r="10" spans="1:8" ht="13.5" thickBot="1">
      <c r="A10" s="672" t="s">
        <v>482</v>
      </c>
      <c r="B10" s="1044" t="s">
        <v>500</v>
      </c>
      <c r="C10" s="208"/>
      <c r="D10" s="113" t="s">
        <v>284</v>
      </c>
      <c r="E10" s="459">
        <v>0</v>
      </c>
      <c r="F10" s="17"/>
      <c r="G10" s="14"/>
      <c r="H10" s="14"/>
    </row>
    <row r="11" spans="1:8" ht="13.5" thickBot="1">
      <c r="A11" s="675"/>
      <c r="B11" s="676"/>
      <c r="C11" s="671"/>
      <c r="D11" s="113" t="s">
        <v>475</v>
      </c>
      <c r="E11" s="459">
        <v>0</v>
      </c>
      <c r="H11" s="14"/>
    </row>
    <row r="12" spans="1:8" ht="13.5" thickBot="1">
      <c r="A12" s="677"/>
      <c r="B12" s="678"/>
      <c r="C12" s="671"/>
      <c r="D12" s="390" t="s">
        <v>286</v>
      </c>
      <c r="E12" s="460">
        <v>0</v>
      </c>
      <c r="F12" s="17"/>
      <c r="G12" s="14"/>
      <c r="H12" s="14"/>
    </row>
    <row r="13" spans="1:8" ht="13.5" thickBot="1">
      <c r="A13" s="677"/>
      <c r="B13" s="679"/>
      <c r="C13" s="226"/>
      <c r="D13" s="113" t="s">
        <v>304</v>
      </c>
      <c r="E13" s="442">
        <v>0</v>
      </c>
      <c r="F13" s="17"/>
      <c r="G13" s="14"/>
      <c r="H13" s="14"/>
    </row>
    <row r="14" spans="1:8" ht="13.5" thickBot="1">
      <c r="A14" s="673"/>
      <c r="B14" s="674"/>
      <c r="C14" s="226"/>
      <c r="D14" s="113" t="s">
        <v>384</v>
      </c>
      <c r="E14" s="442">
        <v>0</v>
      </c>
      <c r="F14" s="17"/>
      <c r="G14" s="14"/>
      <c r="H14" s="14"/>
    </row>
    <row r="15" spans="1:6" ht="79.5" thickBot="1">
      <c r="A15" s="1099" t="s">
        <v>82</v>
      </c>
      <c r="B15" s="1100"/>
      <c r="C15" s="421" t="s">
        <v>198</v>
      </c>
      <c r="D15" s="420" t="s">
        <v>183</v>
      </c>
      <c r="E15" s="420" t="s">
        <v>385</v>
      </c>
      <c r="F15" s="17"/>
    </row>
    <row r="16" spans="1:6" ht="15.75" customHeight="1" thickBot="1">
      <c r="A16" s="496" t="s">
        <v>287</v>
      </c>
      <c r="B16" s="482"/>
      <c r="C16" s="443">
        <v>0</v>
      </c>
      <c r="D16" s="789">
        <f>'IT, Dir, Startup and Pre-Award'!E43</f>
        <v>0</v>
      </c>
      <c r="E16" s="789">
        <f>'IT, Dir, Startup and Pre-Award'!E134</f>
        <v>0</v>
      </c>
      <c r="F16" s="205"/>
    </row>
    <row r="17" spans="1:9" ht="15.75" customHeight="1" thickBot="1">
      <c r="A17" s="496" t="s">
        <v>288</v>
      </c>
      <c r="B17" s="482"/>
      <c r="C17" s="443">
        <v>0</v>
      </c>
      <c r="D17" s="789">
        <f>'IT, Dir, Startup and Pre-Award'!E44</f>
        <v>0</v>
      </c>
      <c r="E17" s="789">
        <f>'IT, Dir, Startup and Pre-Award'!E135</f>
        <v>0</v>
      </c>
      <c r="F17" s="28"/>
      <c r="G17" s="556"/>
      <c r="I17" s="11"/>
    </row>
    <row r="18" spans="1:9" ht="15.75" customHeight="1" thickBot="1">
      <c r="A18" s="496" t="s">
        <v>239</v>
      </c>
      <c r="B18" s="819"/>
      <c r="C18" s="443">
        <v>0</v>
      </c>
      <c r="D18" s="789">
        <f>'IT, Dir, Startup and Pre-Award'!E54+'IT, Dir, Startup and Pre-Award'!E46</f>
        <v>0</v>
      </c>
      <c r="E18" s="789">
        <f>'IT, Dir, Startup and Pre-Award'!E137</f>
        <v>0</v>
      </c>
      <c r="F18" s="28"/>
      <c r="I18" s="11"/>
    </row>
    <row r="19" spans="1:9" ht="15.75" customHeight="1" thickBot="1">
      <c r="A19" s="496" t="s">
        <v>240</v>
      </c>
      <c r="B19" s="482"/>
      <c r="C19" s="443">
        <v>0</v>
      </c>
      <c r="D19" s="789">
        <f>'IT, Dir, Startup and Pre-Award'!E55+'IT, Dir, Startup and Pre-Award'!E47</f>
        <v>0</v>
      </c>
      <c r="E19" s="789">
        <f>'IT, Dir, Startup and Pre-Award'!E138</f>
        <v>0</v>
      </c>
      <c r="F19" s="28"/>
      <c r="I19" s="11"/>
    </row>
    <row r="20" spans="1:9" ht="15.75" customHeight="1" thickBot="1">
      <c r="A20" s="496" t="s">
        <v>394</v>
      </c>
      <c r="B20" s="482"/>
      <c r="C20" s="443">
        <v>0</v>
      </c>
      <c r="D20" s="789">
        <f>'IT, Dir, Startup and Pre-Award'!E56+'IT, Dir, Startup and Pre-Award'!E48</f>
        <v>0</v>
      </c>
      <c r="E20" s="789">
        <f>'IT, Dir, Startup and Pre-Award'!E139</f>
        <v>0</v>
      </c>
      <c r="F20" s="28"/>
      <c r="I20" s="11"/>
    </row>
    <row r="21" spans="1:9" ht="15.75" customHeight="1" thickBot="1">
      <c r="A21" s="496" t="s">
        <v>267</v>
      </c>
      <c r="B21" s="482"/>
      <c r="C21" s="443">
        <v>0</v>
      </c>
      <c r="D21" s="789">
        <f>'IT, Dir, Startup and Pre-Award'!E58+'IT, Dir, Startup and Pre-Award'!E49</f>
        <v>0</v>
      </c>
      <c r="E21" s="789">
        <f>'IT, Dir, Startup and Pre-Award'!E140</f>
        <v>0</v>
      </c>
      <c r="F21" s="19"/>
      <c r="I21" s="11"/>
    </row>
    <row r="22" spans="1:9" ht="15.75" customHeight="1" thickBot="1">
      <c r="A22" s="496" t="s">
        <v>247</v>
      </c>
      <c r="B22" s="482"/>
      <c r="C22" s="443">
        <v>0</v>
      </c>
      <c r="D22" s="789">
        <f>'IT, Dir, Startup and Pre-Award'!E59+'IT, Dir, Startup and Pre-Award'!E50</f>
        <v>0</v>
      </c>
      <c r="E22" s="789">
        <f>'IT, Dir, Startup and Pre-Award'!E141</f>
        <v>0</v>
      </c>
      <c r="F22" s="19"/>
      <c r="I22" s="11"/>
    </row>
    <row r="23" spans="1:9" ht="15.75" thickBot="1">
      <c r="A23" s="496" t="s">
        <v>289</v>
      </c>
      <c r="B23" s="638"/>
      <c r="C23" s="443">
        <v>0</v>
      </c>
      <c r="D23" s="789">
        <f>'IT, Dir, Startup and Pre-Award'!E60+'IT, Dir, Startup and Pre-Award'!E51</f>
        <v>0</v>
      </c>
      <c r="E23" s="789">
        <f>'IT, Dir, Startup and Pre-Award'!E142</f>
        <v>0</v>
      </c>
      <c r="F23" s="19"/>
      <c r="I23" s="11"/>
    </row>
    <row r="24" spans="1:9" ht="15.75" customHeight="1" thickBot="1">
      <c r="A24" s="497" t="s">
        <v>290</v>
      </c>
      <c r="B24" s="490"/>
      <c r="C24" s="443">
        <v>0</v>
      </c>
      <c r="D24" s="789">
        <f>'IT, Dir, Startup and Pre-Award'!E66</f>
        <v>0</v>
      </c>
      <c r="E24" s="789">
        <f>'IT, Dir, Startup and Pre-Award'!E148</f>
        <v>0</v>
      </c>
      <c r="F24" s="19"/>
      <c r="I24" s="11"/>
    </row>
    <row r="25" spans="1:9" ht="15.75" customHeight="1" thickBot="1">
      <c r="A25" s="496" t="s">
        <v>291</v>
      </c>
      <c r="B25" s="482"/>
      <c r="C25" s="443">
        <v>0</v>
      </c>
      <c r="D25" s="789">
        <f>'IT, Dir, Startup and Pre-Award'!E70</f>
        <v>0</v>
      </c>
      <c r="E25" s="789">
        <f>'IT, Dir, Startup and Pre-Award'!E152</f>
        <v>0</v>
      </c>
      <c r="F25" s="19"/>
      <c r="I25" s="11"/>
    </row>
    <row r="26" spans="1:9" ht="15.75" customHeight="1" thickBot="1">
      <c r="A26" s="496" t="s">
        <v>300</v>
      </c>
      <c r="B26" s="482"/>
      <c r="C26" s="443">
        <v>0</v>
      </c>
      <c r="D26" s="789">
        <f>'IT, Dir, Startup and Pre-Award'!E74</f>
        <v>0</v>
      </c>
      <c r="E26" s="789">
        <f>'IT, Dir, Startup and Pre-Award'!E156</f>
        <v>0</v>
      </c>
      <c r="F26" s="19"/>
      <c r="I26" s="11"/>
    </row>
    <row r="27" spans="1:9" ht="15.75" customHeight="1" thickBot="1">
      <c r="A27" s="496" t="s">
        <v>201</v>
      </c>
      <c r="B27" s="482"/>
      <c r="C27" s="443">
        <v>0</v>
      </c>
      <c r="D27" s="789">
        <f>'IT, Dir, Startup and Pre-Award'!E78</f>
        <v>0</v>
      </c>
      <c r="E27" s="789">
        <f>'IT, Dir, Startup and Pre-Award'!E160</f>
        <v>0</v>
      </c>
      <c r="F27" s="19"/>
      <c r="I27" s="11"/>
    </row>
    <row r="28" spans="1:9" ht="15.75" customHeight="1" thickBot="1">
      <c r="A28" s="496" t="s">
        <v>292</v>
      </c>
      <c r="B28" s="482"/>
      <c r="C28" s="443">
        <v>0</v>
      </c>
      <c r="D28" s="789">
        <f>'IT, Dir, Startup and Pre-Award'!E82</f>
        <v>0</v>
      </c>
      <c r="E28" s="789">
        <f>'IT, Dir, Startup and Pre-Award'!E164</f>
        <v>0</v>
      </c>
      <c r="F28" s="23"/>
      <c r="I28" s="11"/>
    </row>
    <row r="29" spans="1:9" ht="15.75" customHeight="1" thickBot="1">
      <c r="A29" s="496" t="s">
        <v>293</v>
      </c>
      <c r="B29" s="482"/>
      <c r="C29" s="443">
        <v>0</v>
      </c>
      <c r="D29" s="789">
        <f>'IT, Dir, Startup and Pre-Award'!E86</f>
        <v>0</v>
      </c>
      <c r="E29" s="789">
        <f>'IT, Dir, Startup and Pre-Award'!E168</f>
        <v>0</v>
      </c>
      <c r="F29" s="19"/>
      <c r="I29" s="11"/>
    </row>
    <row r="30" spans="1:9" ht="15.75" customHeight="1" thickBot="1">
      <c r="A30" s="496" t="s">
        <v>301</v>
      </c>
      <c r="B30" s="482"/>
      <c r="C30" s="443">
        <v>0</v>
      </c>
      <c r="D30" s="789">
        <f>'IT, Dir, Startup and Pre-Award'!E90</f>
        <v>0</v>
      </c>
      <c r="E30" s="789">
        <f>'IT, Dir, Startup and Pre-Award'!E172</f>
        <v>0</v>
      </c>
      <c r="F30" s="19"/>
      <c r="G30" s="11"/>
      <c r="I30" s="11"/>
    </row>
    <row r="31" spans="1:6" ht="15.75" customHeight="1" thickBot="1">
      <c r="A31" s="498" t="s">
        <v>302</v>
      </c>
      <c r="B31" s="491"/>
      <c r="C31" s="443">
        <v>0</v>
      </c>
      <c r="D31" s="789">
        <f>'IT, Dir, Startup and Pre-Award'!E94</f>
        <v>0</v>
      </c>
      <c r="E31" s="789">
        <f>'IT, Dir, Startup and Pre-Award'!E176</f>
        <v>0</v>
      </c>
      <c r="F31" s="19"/>
    </row>
    <row r="32" spans="1:6" ht="15.75" customHeight="1" thickBot="1">
      <c r="A32" s="496" t="s">
        <v>202</v>
      </c>
      <c r="B32" s="482"/>
      <c r="C32" s="443">
        <v>0</v>
      </c>
      <c r="D32" s="789">
        <f>'IT, Dir, Startup and Pre-Award'!E98</f>
        <v>0</v>
      </c>
      <c r="E32" s="789">
        <f>'IT, Dir, Startup and Pre-Award'!E180</f>
        <v>0</v>
      </c>
      <c r="F32" s="19"/>
    </row>
    <row r="33" spans="1:6" ht="15.75" customHeight="1" thickBot="1">
      <c r="A33" s="496" t="s">
        <v>294</v>
      </c>
      <c r="B33" s="482"/>
      <c r="C33" s="443">
        <v>0</v>
      </c>
      <c r="D33" s="789">
        <f>'IT, Dir, Startup and Pre-Award'!E102</f>
        <v>0</v>
      </c>
      <c r="E33" s="789">
        <f>'IT, Dir, Startup and Pre-Award'!E184</f>
        <v>0</v>
      </c>
      <c r="F33" s="19"/>
    </row>
    <row r="34" spans="1:6" ht="15.75" customHeight="1" thickBot="1">
      <c r="A34" s="496" t="s">
        <v>68</v>
      </c>
      <c r="B34" s="482"/>
      <c r="C34" s="443">
        <v>0</v>
      </c>
      <c r="D34" s="789">
        <f>'IT, Dir, Startup and Pre-Award'!E106</f>
        <v>0</v>
      </c>
      <c r="E34" s="789">
        <f>'IT, Dir, Startup and Pre-Award'!E188</f>
        <v>0</v>
      </c>
      <c r="F34" s="19"/>
    </row>
    <row r="35" spans="1:6" ht="15.75" customHeight="1" thickBot="1">
      <c r="A35" s="496" t="s">
        <v>295</v>
      </c>
      <c r="B35" s="482"/>
      <c r="C35" s="443">
        <v>0</v>
      </c>
      <c r="D35" s="789">
        <f>'IT, Dir, Startup and Pre-Award'!E110</f>
        <v>0</v>
      </c>
      <c r="E35" s="789">
        <f>'IT, Dir, Startup and Pre-Award'!E192</f>
        <v>0</v>
      </c>
      <c r="F35" s="19"/>
    </row>
    <row r="36" spans="1:6" ht="15.75" customHeight="1" thickBot="1">
      <c r="A36" s="496" t="s">
        <v>453</v>
      </c>
      <c r="B36" s="482"/>
      <c r="C36" s="443">
        <v>0</v>
      </c>
      <c r="D36" s="789">
        <f>'IT, Dir, Startup and Pre-Award'!E114</f>
        <v>0</v>
      </c>
      <c r="E36" s="789">
        <f>'IT, Dir, Startup and Pre-Award'!E196</f>
        <v>0</v>
      </c>
      <c r="F36" s="19"/>
    </row>
    <row r="37" spans="1:6" ht="15.75" customHeight="1" thickBot="1">
      <c r="A37" s="796" t="s">
        <v>454</v>
      </c>
      <c r="B37" s="797"/>
      <c r="C37" s="790"/>
      <c r="D37" s="798"/>
      <c r="E37" s="789">
        <f>'IT, Dir, Startup and Pre-Award'!E218</f>
        <v>0</v>
      </c>
      <c r="F37" s="19"/>
    </row>
    <row r="38" spans="1:6" ht="15.75" customHeight="1" thickBot="1">
      <c r="A38" s="444" t="s">
        <v>110</v>
      </c>
      <c r="B38" s="445"/>
      <c r="C38" s="121">
        <f>SUM(C16:C37)</f>
        <v>0</v>
      </c>
      <c r="D38" s="121">
        <f>SUM(D16:D37)</f>
        <v>0</v>
      </c>
      <c r="E38" s="121">
        <f>SUM(E16:E37)</f>
        <v>0</v>
      </c>
      <c r="F38" s="19"/>
    </row>
    <row r="39" spans="1:6" ht="15.75" customHeight="1" thickBot="1">
      <c r="A39" s="122"/>
      <c r="B39" s="123"/>
      <c r="C39" s="123"/>
      <c r="D39" s="207"/>
      <c r="E39" s="206"/>
      <c r="F39" s="19"/>
    </row>
    <row r="40" spans="1:6" ht="15.75" customHeight="1" thickBot="1">
      <c r="A40" s="496" t="s">
        <v>389</v>
      </c>
      <c r="B40" s="482"/>
      <c r="C40" s="443">
        <v>0</v>
      </c>
      <c r="D40" s="494"/>
      <c r="E40" s="495"/>
      <c r="F40" s="19"/>
    </row>
    <row r="41" spans="1:6" ht="15.75" customHeight="1" thickBot="1">
      <c r="A41" s="492"/>
      <c r="B41" s="493"/>
      <c r="C41" s="123"/>
      <c r="D41" s="493"/>
      <c r="E41" s="213"/>
      <c r="F41" s="19"/>
    </row>
    <row r="42" spans="1:6" ht="15.75" customHeight="1" thickBot="1">
      <c r="A42" s="446" t="s">
        <v>298</v>
      </c>
      <c r="B42" s="210"/>
      <c r="C42" s="443">
        <v>0</v>
      </c>
      <c r="D42" s="789">
        <f>'IT, Dir, Startup and Pre-Award'!E121</f>
        <v>0</v>
      </c>
      <c r="E42" s="789">
        <f>'IT, Dir, Startup and Pre-Award'!E203</f>
        <v>0</v>
      </c>
      <c r="F42" s="19"/>
    </row>
    <row r="43" spans="1:6" ht="15.75" customHeight="1" thickBot="1">
      <c r="A43" s="120" t="s">
        <v>296</v>
      </c>
      <c r="B43" s="214"/>
      <c r="C43" s="443">
        <v>0</v>
      </c>
      <c r="D43" s="789">
        <f>'IT, Dir, Startup and Pre-Award'!E125</f>
        <v>0</v>
      </c>
      <c r="E43" s="789">
        <f>'IT, Dir, Startup and Pre-Award'!E207</f>
        <v>0</v>
      </c>
      <c r="F43" s="18"/>
    </row>
    <row r="44" spans="1:6" ht="15.75" customHeight="1" thickBot="1">
      <c r="A44" s="120" t="s">
        <v>158</v>
      </c>
      <c r="B44" s="214"/>
      <c r="C44" s="443">
        <v>0</v>
      </c>
      <c r="D44" s="789">
        <f>'IT, Dir, Startup and Pre-Award'!E129</f>
        <v>0</v>
      </c>
      <c r="E44" s="789">
        <f>'IT, Dir, Startup and Pre-Award'!E211</f>
        <v>0</v>
      </c>
      <c r="F44" s="19"/>
    </row>
    <row r="45" spans="1:6" ht="15.75" customHeight="1" thickBot="1">
      <c r="A45" s="796" t="s">
        <v>455</v>
      </c>
      <c r="B45" s="797"/>
      <c r="C45" s="790"/>
      <c r="D45" s="798"/>
      <c r="E45" s="789">
        <f>'IT, Dir, Startup and Pre-Award'!E224</f>
        <v>0</v>
      </c>
      <c r="F45" s="19"/>
    </row>
    <row r="46" spans="1:7" ht="15.75" customHeight="1" thickBot="1">
      <c r="A46" s="215" t="s">
        <v>262</v>
      </c>
      <c r="B46" s="214"/>
      <c r="C46" s="119">
        <f>SUM(C38:C44)</f>
        <v>0</v>
      </c>
      <c r="D46" s="119">
        <f>SUM(D38:D44)</f>
        <v>0</v>
      </c>
      <c r="E46" s="121">
        <f>SUM(E38:E45)</f>
        <v>0</v>
      </c>
      <c r="F46" s="20"/>
      <c r="G46" s="556"/>
    </row>
    <row r="47" spans="1:6" ht="15.75" customHeight="1" thickBot="1">
      <c r="A47" s="634"/>
      <c r="B47" s="635"/>
      <c r="C47" s="123"/>
      <c r="D47" s="633"/>
      <c r="E47" s="499"/>
      <c r="F47" s="20"/>
    </row>
    <row r="48" spans="1:6" ht="15.75" customHeight="1" thickBot="1">
      <c r="A48" s="113" t="s">
        <v>0</v>
      </c>
      <c r="B48" s="665">
        <f>SUM(C48:E48)</f>
        <v>0</v>
      </c>
      <c r="C48" s="121">
        <f>ROUND(C38*$E$13,0)</f>
        <v>0</v>
      </c>
      <c r="D48" s="661">
        <f>ROUND(D38*$E$13,0)</f>
        <v>0</v>
      </c>
      <c r="E48" s="661">
        <f>ROUND(E38*$E$13,0)</f>
        <v>0</v>
      </c>
      <c r="F48" s="20"/>
    </row>
    <row r="49" spans="1:6" ht="15.75" customHeight="1" thickBot="1">
      <c r="A49" s="659" t="s">
        <v>1</v>
      </c>
      <c r="B49" s="665">
        <f>SUM(C49:E49)</f>
        <v>0</v>
      </c>
      <c r="C49" s="662">
        <f>ROUND(C40*E14,0)</f>
        <v>0</v>
      </c>
      <c r="D49" s="664"/>
      <c r="E49" s="206"/>
      <c r="F49" s="20"/>
    </row>
    <row r="50" spans="1:6" ht="15.75" customHeight="1" thickBot="1">
      <c r="A50" s="113" t="s">
        <v>388</v>
      </c>
      <c r="B50" s="666">
        <f>SUM(C50:E50)</f>
        <v>0</v>
      </c>
      <c r="C50" s="660"/>
      <c r="D50" s="493"/>
      <c r="E50" s="121">
        <f>'IT, Dir, Startup and Pre-Award'!E39</f>
        <v>0</v>
      </c>
      <c r="F50" s="20"/>
    </row>
    <row r="51" spans="1:6" ht="15.75" customHeight="1" thickBot="1">
      <c r="A51" s="128" t="s">
        <v>305</v>
      </c>
      <c r="B51" s="665">
        <f>SUM(B48:B50)</f>
        <v>0</v>
      </c>
      <c r="C51" s="663">
        <f>SUM(C48:C50)</f>
        <v>0</v>
      </c>
      <c r="D51" s="663">
        <f>SUM(D48:D50)</f>
        <v>0</v>
      </c>
      <c r="E51" s="121">
        <f>SUM(E48:E50)</f>
        <v>0</v>
      </c>
      <c r="F51" s="20"/>
    </row>
    <row r="52" spans="1:7" ht="15.75" customHeight="1" thickBot="1">
      <c r="A52" s="227" t="s">
        <v>111</v>
      </c>
      <c r="B52" s="391"/>
      <c r="C52" s="209"/>
      <c r="D52" s="375"/>
      <c r="E52" s="376"/>
      <c r="F52" s="19"/>
      <c r="G52" s="10"/>
    </row>
    <row r="53" spans="1:7" ht="15.75" customHeight="1" thickBot="1">
      <c r="A53" s="448" t="s">
        <v>83</v>
      </c>
      <c r="B53" s="218"/>
      <c r="C53" s="955">
        <f>'Funding Summary'!D27</f>
        <v>0</v>
      </c>
      <c r="D53" s="377"/>
      <c r="E53" s="378"/>
      <c r="F53" s="19"/>
      <c r="G53" s="10"/>
    </row>
    <row r="54" spans="1:7" ht="15.75" customHeight="1" thickBot="1">
      <c r="A54" s="448" t="s">
        <v>84</v>
      </c>
      <c r="B54" s="218"/>
      <c r="C54" s="955">
        <f>'Funding Summary'!D28</f>
        <v>0</v>
      </c>
      <c r="D54" s="377"/>
      <c r="E54" s="378"/>
      <c r="F54" s="19"/>
      <c r="G54" s="10"/>
    </row>
    <row r="55" spans="1:7" ht="15.75" customHeight="1" thickBot="1">
      <c r="A55" s="449" t="s">
        <v>128</v>
      </c>
      <c r="B55" s="218"/>
      <c r="C55" s="211">
        <f>SUM(C53:C54)</f>
        <v>0</v>
      </c>
      <c r="D55" s="377"/>
      <c r="E55" s="378"/>
      <c r="F55" s="19"/>
      <c r="G55" s="10"/>
    </row>
    <row r="56" spans="1:7" ht="15.75" customHeight="1" thickBot="1">
      <c r="A56" s="1093" t="s">
        <v>86</v>
      </c>
      <c r="B56" s="1094"/>
      <c r="C56" s="211">
        <f>ROUND(C55*0.8,0)</f>
        <v>0</v>
      </c>
      <c r="D56" s="377"/>
      <c r="E56" s="378"/>
      <c r="F56" s="19"/>
      <c r="G56" s="10"/>
    </row>
    <row r="57" spans="1:7" ht="15.75" customHeight="1" thickBot="1">
      <c r="A57" s="1093" t="s">
        <v>87</v>
      </c>
      <c r="B57" s="1094"/>
      <c r="C57" s="265">
        <f>C55-C56</f>
        <v>0</v>
      </c>
      <c r="D57" s="379"/>
      <c r="E57" s="380"/>
      <c r="F57" s="43"/>
      <c r="G57" s="10"/>
    </row>
    <row r="58" spans="1:6" ht="44.25" customHeight="1" thickBot="1">
      <c r="A58" s="81"/>
      <c r="B58" s="218"/>
      <c r="C58" s="212" t="s">
        <v>132</v>
      </c>
      <c r="D58" s="553" t="s">
        <v>138</v>
      </c>
      <c r="E58" s="553" t="s">
        <v>137</v>
      </c>
      <c r="F58" s="21"/>
    </row>
    <row r="59" spans="1:6" ht="15.75" customHeight="1" thickBot="1">
      <c r="A59" s="120" t="s">
        <v>386</v>
      </c>
      <c r="B59" s="218"/>
      <c r="C59" s="216">
        <f>SUM(C51:E51)</f>
        <v>0</v>
      </c>
      <c r="D59" s="381">
        <f>IF((C57=0),0,IF(C59&gt;C57,C57,C59))*-1</f>
        <v>0</v>
      </c>
      <c r="E59" s="121">
        <f>SUM(C59:D59)</f>
        <v>0</v>
      </c>
      <c r="F59" s="21"/>
    </row>
    <row r="60" spans="1:6" ht="15.75" customHeight="1" thickBot="1">
      <c r="A60" s="120" t="s">
        <v>129</v>
      </c>
      <c r="B60" s="218"/>
      <c r="C60" s="214">
        <f>SUM(E46)</f>
        <v>0</v>
      </c>
      <c r="D60" s="381">
        <f>IF((C57+D61+D59=0),0,IF(C57-C61-C59&gt;C60,C60,C57-C61-C59))*-1</f>
        <v>0</v>
      </c>
      <c r="E60" s="336">
        <f>SUM(C60:D60)</f>
        <v>0</v>
      </c>
      <c r="F60" s="17"/>
    </row>
    <row r="61" spans="1:6" ht="15.75" customHeight="1" thickBot="1">
      <c r="A61" s="120" t="s">
        <v>89</v>
      </c>
      <c r="B61" s="218"/>
      <c r="C61" s="214">
        <f>SUM(D46)</f>
        <v>0</v>
      </c>
      <c r="D61" s="381">
        <f>IF((C57+D59=0),0,IF(C57-C59&gt;C61,C61,C57-C59))*-1</f>
        <v>0</v>
      </c>
      <c r="E61" s="336">
        <f>SUM(C61:D61)</f>
        <v>0</v>
      </c>
      <c r="F61" s="17"/>
    </row>
    <row r="62" spans="1:6" ht="15.75" customHeight="1" thickBot="1">
      <c r="A62" s="450" t="s">
        <v>297</v>
      </c>
      <c r="B62" s="451"/>
      <c r="C62" s="217">
        <f>SUM(C59:C61)</f>
        <v>0</v>
      </c>
      <c r="D62" s="382">
        <f>SUM(D59:D61)</f>
        <v>0</v>
      </c>
      <c r="E62" s="452">
        <f>SUM(E59:E61)</f>
        <v>0</v>
      </c>
      <c r="F62" s="17"/>
    </row>
    <row r="63" spans="1:7" ht="15.75" customHeight="1" thickBot="1">
      <c r="A63" s="447"/>
      <c r="B63" s="123"/>
      <c r="C63" s="123"/>
      <c r="D63" s="123"/>
      <c r="E63" s="453"/>
      <c r="F63" s="22"/>
      <c r="G63" s="29"/>
    </row>
    <row r="64" ht="12.75">
      <c r="E64" s="11"/>
    </row>
    <row r="66" spans="1:3" ht="15" hidden="1">
      <c r="A66" s="205" t="s">
        <v>197</v>
      </c>
      <c r="B66" s="11" t="s">
        <v>185</v>
      </c>
      <c r="C66" s="11"/>
    </row>
    <row r="67" spans="1:3" ht="12.75" hidden="1">
      <c r="A67" s="28"/>
      <c r="B67" s="11" t="s">
        <v>186</v>
      </c>
      <c r="C67" s="11"/>
    </row>
    <row r="68" spans="1:3" ht="12.75" hidden="1">
      <c r="A68" s="28"/>
      <c r="B68" s="11" t="s">
        <v>187</v>
      </c>
      <c r="C68" s="11"/>
    </row>
    <row r="69" spans="1:3" ht="15" hidden="1">
      <c r="A69" s="19"/>
      <c r="B69" s="11" t="s">
        <v>188</v>
      </c>
      <c r="C69" s="11"/>
    </row>
    <row r="70" spans="1:3" ht="15" hidden="1">
      <c r="A70" s="19"/>
      <c r="B70" s="11" t="s">
        <v>189</v>
      </c>
      <c r="C70" s="11"/>
    </row>
    <row r="71" spans="1:3" ht="15" hidden="1">
      <c r="A71" s="19"/>
      <c r="B71" s="11" t="s">
        <v>190</v>
      </c>
      <c r="C71" s="11"/>
    </row>
    <row r="72" spans="1:3" ht="15" hidden="1">
      <c r="A72" s="19"/>
      <c r="B72" s="11" t="s">
        <v>191</v>
      </c>
      <c r="C72" s="11"/>
    </row>
    <row r="73" spans="1:3" ht="15" hidden="1">
      <c r="A73" s="19"/>
      <c r="B73" s="11" t="s">
        <v>192</v>
      </c>
      <c r="C73" s="11"/>
    </row>
    <row r="74" spans="1:3" ht="15" hidden="1">
      <c r="A74" s="19"/>
      <c r="B74" s="11" t="s">
        <v>193</v>
      </c>
      <c r="C74" s="11"/>
    </row>
    <row r="75" spans="1:3" ht="15" hidden="1">
      <c r="A75" s="19"/>
      <c r="B75" s="11" t="s">
        <v>194</v>
      </c>
      <c r="C75" s="11"/>
    </row>
    <row r="76" spans="1:3" ht="12.75" hidden="1">
      <c r="A76" s="23"/>
      <c r="B76" s="11" t="s">
        <v>195</v>
      </c>
      <c r="C76" s="11"/>
    </row>
    <row r="77" spans="1:5" ht="15" hidden="1">
      <c r="A77" s="19"/>
      <c r="B77" s="11" t="s">
        <v>196</v>
      </c>
      <c r="C77" s="11"/>
      <c r="D77" s="12"/>
      <c r="E77" s="12"/>
    </row>
    <row r="78" spans="2:5" ht="12.75">
      <c r="B78" s="12"/>
      <c r="C78" s="266"/>
      <c r="D78" s="12"/>
      <c r="E78" s="12"/>
    </row>
    <row r="79" spans="2:5" ht="12.75">
      <c r="B79" s="12"/>
      <c r="D79" s="12"/>
      <c r="E79" s="12"/>
    </row>
    <row r="80" spans="2:5" ht="12.75">
      <c r="B80" s="12"/>
      <c r="C80" s="12"/>
      <c r="D80" s="12"/>
      <c r="E80" s="12"/>
    </row>
    <row r="81" spans="1:5" ht="15" hidden="1">
      <c r="A81" s="205" t="s">
        <v>197</v>
      </c>
      <c r="B81" s="205"/>
      <c r="C81" s="11" t="s">
        <v>185</v>
      </c>
      <c r="D81" s="12"/>
      <c r="E81" s="12"/>
    </row>
    <row r="82" spans="1:5" ht="12.75" hidden="1">
      <c r="A82" s="28"/>
      <c r="B82" s="28"/>
      <c r="C82" s="11" t="s">
        <v>186</v>
      </c>
      <c r="D82" s="12"/>
      <c r="E82" s="12"/>
    </row>
    <row r="83" spans="1:5" ht="12.75" hidden="1">
      <c r="A83" s="28"/>
      <c r="B83" s="28"/>
      <c r="C83" s="11" t="s">
        <v>187</v>
      </c>
      <c r="D83" s="12"/>
      <c r="E83" s="12"/>
    </row>
    <row r="84" spans="1:5" ht="15" hidden="1">
      <c r="A84" s="19"/>
      <c r="B84" s="19"/>
      <c r="C84" s="11" t="s">
        <v>188</v>
      </c>
      <c r="D84" s="12"/>
      <c r="E84" s="12"/>
    </row>
    <row r="85" spans="1:5" ht="15" hidden="1">
      <c r="A85" s="19"/>
      <c r="B85" s="19"/>
      <c r="C85" s="11" t="s">
        <v>189</v>
      </c>
      <c r="D85" s="12"/>
      <c r="E85" s="12"/>
    </row>
    <row r="86" spans="1:5" ht="15" hidden="1">
      <c r="A86" s="19"/>
      <c r="B86" s="19"/>
      <c r="C86" s="11" t="s">
        <v>190</v>
      </c>
      <c r="D86" s="12"/>
      <c r="E86" s="12"/>
    </row>
    <row r="87" spans="1:5" ht="15" hidden="1">
      <c r="A87" s="19"/>
      <c r="B87" s="19"/>
      <c r="C87" s="11" t="s">
        <v>191</v>
      </c>
      <c r="D87" s="12"/>
      <c r="E87" s="12"/>
    </row>
    <row r="88" spans="1:5" ht="15" hidden="1">
      <c r="A88" s="19"/>
      <c r="B88" s="19"/>
      <c r="C88" s="11" t="s">
        <v>192</v>
      </c>
      <c r="D88" s="12"/>
      <c r="E88" s="12"/>
    </row>
    <row r="89" spans="1:5" ht="15" hidden="1">
      <c r="A89" s="19"/>
      <c r="B89" s="19"/>
      <c r="C89" s="11" t="s">
        <v>193</v>
      </c>
      <c r="D89" s="12"/>
      <c r="E89" s="12"/>
    </row>
    <row r="90" spans="1:5" ht="15" hidden="1">
      <c r="A90" s="19"/>
      <c r="B90" s="19"/>
      <c r="C90" s="11" t="s">
        <v>194</v>
      </c>
      <c r="D90" s="12"/>
      <c r="E90" s="12"/>
    </row>
    <row r="91" spans="1:5" ht="12.75" hidden="1">
      <c r="A91" s="23"/>
      <c r="B91" s="23"/>
      <c r="C91" s="11" t="s">
        <v>195</v>
      </c>
      <c r="D91" s="12"/>
      <c r="E91" s="12"/>
    </row>
    <row r="92" spans="1:5" ht="15" hidden="1">
      <c r="A92" s="19"/>
      <c r="B92" s="19"/>
      <c r="C92" s="11" t="s">
        <v>196</v>
      </c>
      <c r="D92" s="12"/>
      <c r="E92" s="12"/>
    </row>
    <row r="93" spans="2:5" ht="12.75">
      <c r="B93" s="12"/>
      <c r="C93" s="12"/>
      <c r="D93" s="12"/>
      <c r="E93" s="12"/>
    </row>
    <row r="94" spans="2:5" ht="12.75">
      <c r="B94" s="12"/>
      <c r="C94" s="12"/>
      <c r="D94" s="12"/>
      <c r="E94" s="12"/>
    </row>
    <row r="95" spans="2:5" ht="12.75">
      <c r="B95" s="12"/>
      <c r="C95" s="12"/>
      <c r="D95" s="12"/>
      <c r="E95" s="12"/>
    </row>
    <row r="96" spans="2:5" ht="12.75">
      <c r="B96" s="12"/>
      <c r="C96" s="12"/>
      <c r="D96" s="12"/>
      <c r="E96" s="12"/>
    </row>
    <row r="97" spans="2:5" ht="12.75">
      <c r="B97" s="12"/>
      <c r="C97" s="12"/>
      <c r="D97" s="12"/>
      <c r="E97" s="12"/>
    </row>
    <row r="98" spans="2:5" ht="12.75">
      <c r="B98" s="12"/>
      <c r="C98" s="12"/>
      <c r="D98" s="12"/>
      <c r="E98" s="12"/>
    </row>
    <row r="99" spans="2:5" ht="12.75">
      <c r="B99" s="12"/>
      <c r="C99" s="12"/>
      <c r="D99" s="12"/>
      <c r="E99" s="12"/>
    </row>
    <row r="100" spans="2:5" ht="12.75">
      <c r="B100" s="12"/>
      <c r="C100" s="12"/>
      <c r="D100" s="12"/>
      <c r="E100" s="12"/>
    </row>
    <row r="101" spans="2:5" ht="12.75">
      <c r="B101" s="12"/>
      <c r="C101" s="12"/>
      <c r="D101" s="12"/>
      <c r="E101" s="12"/>
    </row>
  </sheetData>
  <sheetProtection/>
  <mergeCells count="14">
    <mergeCell ref="C5:D5"/>
    <mergeCell ref="C6:D6"/>
    <mergeCell ref="A7:B7"/>
    <mergeCell ref="C7:D7"/>
    <mergeCell ref="A57:B57"/>
    <mergeCell ref="A15:B15"/>
    <mergeCell ref="A56:B56"/>
    <mergeCell ref="C8:D8"/>
    <mergeCell ref="C9:D9"/>
    <mergeCell ref="A1:E1"/>
    <mergeCell ref="A8:B8"/>
    <mergeCell ref="A9:B9"/>
    <mergeCell ref="A3:E3"/>
    <mergeCell ref="A2:E2"/>
  </mergeCells>
  <dataValidations count="1">
    <dataValidation type="list" allowBlank="1" showInputMessage="1" showErrorMessage="1" prompt="Click on the down arrow at the right and select the correct Area  Office from the list." errorTitle="Incorrect Area" error="Please enter an area from the identified list." sqref="B4">
      <formula1>$C$81:$C$92</formula1>
    </dataValidation>
  </dataValidations>
  <printOptions headings="1" horizontalCentered="1"/>
  <pageMargins left="0.58" right="0.41" top="0.51" bottom="0.46" header="0.31" footer="0.46"/>
  <pageSetup horizontalDpi="300" verticalDpi="300" orientation="portrait" scale="65" r:id="rId3"/>
  <headerFooter alignWithMargins="0">
    <oddHeader>&amp;LPage &amp;P of &amp;N&amp;RPrinted Date: &amp;D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6"/>
  <sheetViews>
    <sheetView zoomScalePageLayoutView="0" workbookViewId="0" topLeftCell="A1">
      <pane ySplit="10" topLeftCell="A14" activePane="bottomLeft" state="frozen"/>
      <selection pane="topLeft" activeCell="A18" sqref="A18:M18"/>
      <selection pane="bottomLeft" activeCell="B1" sqref="B1"/>
    </sheetView>
  </sheetViews>
  <sheetFormatPr defaultColWidth="9.140625" defaultRowHeight="12.75"/>
  <cols>
    <col min="1" max="1" width="4.8515625" style="0" customWidth="1"/>
    <col min="2" max="2" width="48.7109375" style="0" customWidth="1"/>
    <col min="3" max="3" width="3.57421875" style="0" bestFit="1" customWidth="1"/>
    <col min="4" max="4" width="11.140625" style="0" customWidth="1"/>
    <col min="5" max="5" width="9.8515625" style="0" customWidth="1"/>
    <col min="6" max="6" width="3.57421875" style="0" bestFit="1" customWidth="1"/>
    <col min="7" max="8" width="9.8515625" style="0" customWidth="1"/>
    <col min="9" max="9" width="43.7109375" style="0" customWidth="1"/>
    <col min="10" max="10" width="8.421875" style="0" customWidth="1"/>
    <col min="15" max="15" width="8.57421875" style="0" customWidth="1"/>
  </cols>
  <sheetData>
    <row r="1" spans="1:10" ht="12.75">
      <c r="A1" s="97"/>
      <c r="B1" s="66"/>
      <c r="C1" s="66"/>
      <c r="D1" s="66"/>
      <c r="E1" s="66"/>
      <c r="F1" s="66"/>
      <c r="G1" s="66"/>
      <c r="H1" s="66"/>
      <c r="I1" s="66"/>
      <c r="J1" s="98"/>
    </row>
    <row r="2" spans="1:10" ht="23.25">
      <c r="A2" s="1112" t="s">
        <v>377</v>
      </c>
      <c r="B2" s="1113"/>
      <c r="C2" s="1113"/>
      <c r="D2" s="1113"/>
      <c r="E2" s="1113"/>
      <c r="F2" s="1113"/>
      <c r="G2" s="1113"/>
      <c r="H2" s="1113"/>
      <c r="I2" s="1113"/>
      <c r="J2" s="1114"/>
    </row>
    <row r="3" spans="1:10" ht="13.5" thickBot="1">
      <c r="A3" s="103"/>
      <c r="B3" s="67"/>
      <c r="C3" s="100"/>
      <c r="D3" s="100"/>
      <c r="E3" s="100"/>
      <c r="F3" s="100"/>
      <c r="G3" s="67"/>
      <c r="H3" s="100"/>
      <c r="I3" s="100"/>
      <c r="J3" s="222"/>
    </row>
    <row r="4" spans="1:11" ht="13.5" thickBot="1">
      <c r="A4" s="648" t="str">
        <f>'ISD Summary'!A3&amp;" "&amp;'ISD Summary'!B3</f>
        <v>IHS Area Office: 0</v>
      </c>
      <c r="B4" s="104"/>
      <c r="C4" s="104"/>
      <c r="D4" s="104"/>
      <c r="E4" s="104"/>
      <c r="F4" s="104"/>
      <c r="G4" s="104"/>
      <c r="H4" s="331"/>
      <c r="I4" s="649" t="str">
        <f>'Tribal Request'!A10</f>
        <v>HQ ISD #:</v>
      </c>
      <c r="J4" s="651" t="str">
        <f>'Tribal Request'!B10</f>
        <v>10-_____</v>
      </c>
      <c r="K4" s="3"/>
    </row>
    <row r="5" spans="1:11" ht="13.5" thickBot="1">
      <c r="A5" s="648" t="str">
        <f>'ISD Summary'!A7:C7&amp;"   |  "&amp;'ISD Summary'!A8:C8</f>
        <v>Tribe/Contractor:     |  Program:  </v>
      </c>
      <c r="B5" s="104"/>
      <c r="C5" s="104"/>
      <c r="D5" s="104"/>
      <c r="E5" s="104"/>
      <c r="F5" s="104"/>
      <c r="G5" s="104"/>
      <c r="H5" s="331"/>
      <c r="I5" s="650" t="str">
        <f>'Tribal Request'!D4</f>
        <v>PFSA Start Date:</v>
      </c>
      <c r="J5" s="651">
        <f>'Tribal Request'!E4</f>
        <v>0</v>
      </c>
      <c r="K5" s="3"/>
    </row>
    <row r="6" spans="1:11" ht="13.5" thickBot="1">
      <c r="A6" s="1119" t="str">
        <f>'ISD Summary'!A5</f>
        <v>Date Proposal received in Area Office:</v>
      </c>
      <c r="B6" s="1120"/>
      <c r="C6" s="1120"/>
      <c r="D6" s="1120"/>
      <c r="E6" s="1120"/>
      <c r="F6" s="693"/>
      <c r="G6" s="1121">
        <f>'Tribal Request'!B6</f>
        <v>0</v>
      </c>
      <c r="H6" s="1122"/>
      <c r="I6" s="225" t="s">
        <v>324</v>
      </c>
      <c r="J6" s="651">
        <f>'Tribal Request'!E5</f>
        <v>0</v>
      </c>
      <c r="K6" s="3"/>
    </row>
    <row r="7" spans="1:11" ht="13.5" thickBot="1">
      <c r="A7" s="1123" t="str">
        <f>'ISD Summary'!A6</f>
        <v>Estimated Expiration of the 90 day Review Period:</v>
      </c>
      <c r="B7" s="1120"/>
      <c r="C7" s="1120"/>
      <c r="D7" s="1120"/>
      <c r="E7" s="1120"/>
      <c r="F7" s="693"/>
      <c r="G7" s="1121">
        <f>'ISD Summary'!B6</f>
        <v>89</v>
      </c>
      <c r="H7" s="1122"/>
      <c r="I7" s="649" t="s">
        <v>360</v>
      </c>
      <c r="J7" s="651">
        <f>'Tribal Request'!E6</f>
        <v>0</v>
      </c>
      <c r="K7" s="3"/>
    </row>
    <row r="8" spans="1:10" ht="15.75" customHeight="1">
      <c r="A8" s="105"/>
      <c r="B8" s="66"/>
      <c r="C8" s="688"/>
      <c r="D8" s="687"/>
      <c r="E8" s="692"/>
      <c r="F8" s="689"/>
      <c r="G8" s="690"/>
      <c r="H8" s="223"/>
      <c r="I8" s="1115" t="s">
        <v>81</v>
      </c>
      <c r="J8" s="1116"/>
    </row>
    <row r="9" spans="1:10" ht="16.5" thickBot="1">
      <c r="A9" s="106" t="s">
        <v>80</v>
      </c>
      <c r="B9" s="100"/>
      <c r="C9" s="1124" t="s">
        <v>250</v>
      </c>
      <c r="D9" s="1125"/>
      <c r="E9" s="1126"/>
      <c r="F9" s="1127" t="s">
        <v>483</v>
      </c>
      <c r="G9" s="1128"/>
      <c r="H9" s="1100"/>
      <c r="I9" s="1117"/>
      <c r="J9" s="1116"/>
    </row>
    <row r="10" spans="1:10" ht="16.5" thickBot="1">
      <c r="A10" s="107" t="s">
        <v>127</v>
      </c>
      <c r="B10" s="686" t="s">
        <v>139</v>
      </c>
      <c r="C10" s="315" t="s">
        <v>405</v>
      </c>
      <c r="D10" s="108" t="s">
        <v>406</v>
      </c>
      <c r="E10" s="691" t="s">
        <v>5</v>
      </c>
      <c r="F10" s="691" t="s">
        <v>405</v>
      </c>
      <c r="G10" s="108" t="s">
        <v>406</v>
      </c>
      <c r="H10" s="425" t="s">
        <v>5</v>
      </c>
      <c r="I10" s="1118"/>
      <c r="J10" s="1100"/>
    </row>
    <row r="11" spans="1:10" ht="24" thickBot="1">
      <c r="A11" s="500" t="s">
        <v>390</v>
      </c>
      <c r="B11" s="501"/>
      <c r="C11" s="31"/>
      <c r="D11" s="30"/>
      <c r="E11" s="8"/>
      <c r="F11" s="30"/>
      <c r="G11" s="30"/>
      <c r="H11" s="8"/>
      <c r="I11" s="8"/>
      <c r="J11" s="502"/>
    </row>
    <row r="12" spans="1:10" ht="12.75">
      <c r="A12" s="701" t="s">
        <v>126</v>
      </c>
      <c r="B12" s="993" t="str">
        <f>'Tribal Request'!A16&amp;":"</f>
        <v>DH Personnel Compensation:</v>
      </c>
      <c r="C12" s="741"/>
      <c r="D12" s="793"/>
      <c r="E12" s="794"/>
      <c r="F12" s="741"/>
      <c r="G12" s="744"/>
      <c r="H12" s="706"/>
      <c r="I12" s="795"/>
      <c r="J12" s="777"/>
    </row>
    <row r="13" spans="1:10" ht="12.75">
      <c r="A13" s="707"/>
      <c r="B13" s="994" t="s">
        <v>484</v>
      </c>
      <c r="C13" s="742"/>
      <c r="D13" s="751"/>
      <c r="E13" s="726">
        <v>0</v>
      </c>
      <c r="F13" s="742"/>
      <c r="G13" s="721"/>
      <c r="H13" s="737">
        <v>0</v>
      </c>
      <c r="I13" s="746"/>
      <c r="J13" s="221"/>
    </row>
    <row r="14" spans="1:10" ht="12.75">
      <c r="A14" s="707"/>
      <c r="B14" s="782" t="s">
        <v>485</v>
      </c>
      <c r="C14" s="752"/>
      <c r="D14" s="751"/>
      <c r="E14" s="726">
        <v>0</v>
      </c>
      <c r="F14" s="752"/>
      <c r="G14" s="721"/>
      <c r="H14" s="737">
        <v>0</v>
      </c>
      <c r="I14" s="746"/>
      <c r="J14" s="221"/>
    </row>
    <row r="15" spans="1:10" ht="12.75">
      <c r="A15" s="707"/>
      <c r="B15" s="782" t="s">
        <v>486</v>
      </c>
      <c r="C15" s="752"/>
      <c r="D15" s="751"/>
      <c r="E15" s="726">
        <v>0</v>
      </c>
      <c r="F15" s="752"/>
      <c r="G15" s="721"/>
      <c r="H15" s="737">
        <v>0</v>
      </c>
      <c r="I15" s="746"/>
      <c r="J15" s="221"/>
    </row>
    <row r="16" spans="1:10" ht="12.75">
      <c r="A16" s="717"/>
      <c r="B16" s="780" t="s">
        <v>12</v>
      </c>
      <c r="C16" s="756"/>
      <c r="D16" s="754"/>
      <c r="E16" s="757">
        <f>SUM(E13:E15)</f>
        <v>0</v>
      </c>
      <c r="F16" s="756"/>
      <c r="G16" s="758"/>
      <c r="H16" s="725">
        <f>SUM(H13:H15)</f>
        <v>0</v>
      </c>
      <c r="I16" s="724"/>
      <c r="J16" s="221"/>
    </row>
    <row r="17" spans="1:10" ht="12.75">
      <c r="A17" s="717" t="s">
        <v>307</v>
      </c>
      <c r="B17" s="778" t="s">
        <v>399</v>
      </c>
      <c r="C17" s="759"/>
      <c r="D17" s="754"/>
      <c r="E17" s="757">
        <f>ROUND($E$16*'Tribal Request'!E7,0)</f>
        <v>0</v>
      </c>
      <c r="F17" s="759"/>
      <c r="G17" s="758"/>
      <c r="H17" s="732">
        <f>ROUND($H$16*'Tribal Request'!E7,0)</f>
        <v>0</v>
      </c>
      <c r="I17" s="772">
        <f aca="true" t="shared" si="0" ref="I17:I22">IF(E17=0,"",IF(E17=H17,"Requested amount was found to be non-duplicative and reasonable.","Adjusted amount was found to be non-duplicative and reasonable."))</f>
      </c>
      <c r="J17" s="221"/>
    </row>
    <row r="18" spans="1:10" ht="12.75">
      <c r="A18" s="717" t="s">
        <v>308</v>
      </c>
      <c r="B18" s="778" t="s">
        <v>400</v>
      </c>
      <c r="C18" s="759"/>
      <c r="D18" s="754"/>
      <c r="E18" s="757">
        <f>ROUND($E$16*'Tribal Request'!E8,0)</f>
        <v>0</v>
      </c>
      <c r="F18" s="759"/>
      <c r="G18" s="758"/>
      <c r="H18" s="732">
        <f>ROUND($H$16*'Tribal Request'!E8,0)</f>
        <v>0</v>
      </c>
      <c r="I18" s="772">
        <f t="shared" si="0"/>
      </c>
      <c r="J18" s="221"/>
    </row>
    <row r="19" spans="1:10" ht="12.75">
      <c r="A19" s="717" t="s">
        <v>251</v>
      </c>
      <c r="B19" s="778" t="s">
        <v>401</v>
      </c>
      <c r="C19" s="759"/>
      <c r="D19" s="754"/>
      <c r="E19" s="757">
        <f>ROUND($E$16*'Tribal Request'!E9,0)</f>
        <v>0</v>
      </c>
      <c r="F19" s="759"/>
      <c r="G19" s="758"/>
      <c r="H19" s="732">
        <f>ROUND($H$16*'Tribal Request'!E9,0)</f>
        <v>0</v>
      </c>
      <c r="I19" s="772">
        <f t="shared" si="0"/>
      </c>
      <c r="J19" s="221"/>
    </row>
    <row r="20" spans="1:10" ht="12.75">
      <c r="A20" s="717" t="s">
        <v>252</v>
      </c>
      <c r="B20" s="779" t="s">
        <v>267</v>
      </c>
      <c r="C20" s="760"/>
      <c r="D20" s="753"/>
      <c r="E20" s="710">
        <f>ROUND(E16*'Tribal Request'!$E$10,0)</f>
        <v>0</v>
      </c>
      <c r="F20" s="760"/>
      <c r="G20" s="754"/>
      <c r="H20" s="719">
        <f>ROUND(H16*'Tribal Request'!$E$10,0)</f>
        <v>0</v>
      </c>
      <c r="I20" s="772">
        <f t="shared" si="0"/>
      </c>
      <c r="J20" s="221"/>
    </row>
    <row r="21" spans="1:10" ht="12.75">
      <c r="A21" s="717" t="s">
        <v>253</v>
      </c>
      <c r="B21" s="779" t="s">
        <v>247</v>
      </c>
      <c r="C21" s="760"/>
      <c r="D21" s="753"/>
      <c r="E21" s="710">
        <f>ROUND(E16*'Tribal Request'!E11,0)</f>
        <v>0</v>
      </c>
      <c r="F21" s="760"/>
      <c r="G21" s="754"/>
      <c r="H21" s="728">
        <f>ROUND(H16*'Tribal Request'!$E$11,0)</f>
        <v>0</v>
      </c>
      <c r="I21" s="772">
        <f t="shared" si="0"/>
      </c>
      <c r="J21" s="221"/>
    </row>
    <row r="22" spans="1:10" ht="12.75">
      <c r="A22" s="717" t="s">
        <v>256</v>
      </c>
      <c r="B22" s="779" t="s">
        <v>387</v>
      </c>
      <c r="C22" s="761"/>
      <c r="D22" s="753"/>
      <c r="E22" s="710">
        <f>ROUND(E16*'Tribal Request'!$E$12,0)</f>
        <v>0</v>
      </c>
      <c r="F22" s="761"/>
      <c r="G22" s="754"/>
      <c r="H22" s="710">
        <f>ROUND(H16*'Tribal Request'!$E$12,0)</f>
        <v>0</v>
      </c>
      <c r="I22" s="772">
        <f t="shared" si="0"/>
      </c>
      <c r="J22" s="221"/>
    </row>
    <row r="23" spans="1:10" ht="12.75">
      <c r="A23" s="717"/>
      <c r="B23" s="780" t="s">
        <v>367</v>
      </c>
      <c r="C23" s="762"/>
      <c r="D23" s="753"/>
      <c r="E23" s="731">
        <f>SUM(E17:E22)</f>
        <v>0</v>
      </c>
      <c r="F23" s="762"/>
      <c r="G23" s="754"/>
      <c r="H23" s="731">
        <f>SUM(H17:H22)</f>
        <v>0</v>
      </c>
      <c r="I23" s="724"/>
      <c r="J23" s="221"/>
    </row>
    <row r="24" spans="1:10" ht="12.75">
      <c r="A24" s="707" t="s">
        <v>309</v>
      </c>
      <c r="B24" s="781" t="s">
        <v>369</v>
      </c>
      <c r="C24" s="1009"/>
      <c r="D24" s="753"/>
      <c r="E24" s="805"/>
      <c r="F24" s="1009"/>
      <c r="G24" s="754"/>
      <c r="H24" s="715"/>
      <c r="I24" s="771"/>
      <c r="J24" s="221"/>
    </row>
    <row r="25" spans="1:10" ht="12.75">
      <c r="A25" s="707"/>
      <c r="B25" s="994" t="s">
        <v>484</v>
      </c>
      <c r="C25" s="742"/>
      <c r="D25" s="751"/>
      <c r="E25" s="726">
        <v>0</v>
      </c>
      <c r="F25" s="742"/>
      <c r="G25" s="721"/>
      <c r="H25" s="737">
        <v>0</v>
      </c>
      <c r="I25" s="745"/>
      <c r="J25" s="221"/>
    </row>
    <row r="26" spans="1:10" ht="12.75">
      <c r="A26" s="707"/>
      <c r="B26" s="782" t="s">
        <v>485</v>
      </c>
      <c r="C26" s="752"/>
      <c r="D26" s="751"/>
      <c r="E26" s="726">
        <v>0</v>
      </c>
      <c r="F26" s="752"/>
      <c r="G26" s="721"/>
      <c r="H26" s="737">
        <v>0</v>
      </c>
      <c r="I26" s="746"/>
      <c r="J26" s="221"/>
    </row>
    <row r="27" spans="1:10" ht="12.75">
      <c r="A27" s="707"/>
      <c r="B27" s="782" t="s">
        <v>486</v>
      </c>
      <c r="C27" s="752"/>
      <c r="D27" s="751"/>
      <c r="E27" s="726">
        <v>0</v>
      </c>
      <c r="F27" s="752"/>
      <c r="G27" s="721"/>
      <c r="H27" s="737">
        <v>0</v>
      </c>
      <c r="I27" s="746"/>
      <c r="J27" s="221"/>
    </row>
    <row r="28" spans="1:10" ht="12.75">
      <c r="A28" s="717"/>
      <c r="B28" s="780" t="s">
        <v>391</v>
      </c>
      <c r="C28" s="756"/>
      <c r="D28" s="753"/>
      <c r="E28" s="731">
        <f>SUM(E25:E27)</f>
        <v>0</v>
      </c>
      <c r="F28" s="756"/>
      <c r="G28" s="754"/>
      <c r="H28" s="731">
        <f>SUM(H25:H27)</f>
        <v>0</v>
      </c>
      <c r="I28" s="724"/>
      <c r="J28" s="221"/>
    </row>
    <row r="29" spans="1:10" ht="12.75">
      <c r="A29" s="707" t="s">
        <v>310</v>
      </c>
      <c r="B29" s="782" t="s">
        <v>370</v>
      </c>
      <c r="C29" s="724"/>
      <c r="D29" s="753"/>
      <c r="E29" s="805"/>
      <c r="F29" s="724"/>
      <c r="G29" s="754"/>
      <c r="H29" s="715"/>
      <c r="I29" s="771"/>
      <c r="J29" s="221"/>
    </row>
    <row r="30" spans="1:10" ht="12.75">
      <c r="A30" s="707"/>
      <c r="B30" s="994" t="s">
        <v>484</v>
      </c>
      <c r="C30" s="742"/>
      <c r="D30" s="751"/>
      <c r="E30" s="726">
        <v>0</v>
      </c>
      <c r="F30" s="742"/>
      <c r="G30" s="721"/>
      <c r="H30" s="737">
        <v>0</v>
      </c>
      <c r="I30" s="745"/>
      <c r="J30" s="221"/>
    </row>
    <row r="31" spans="1:10" ht="12.75">
      <c r="A31" s="707"/>
      <c r="B31" s="782" t="s">
        <v>485</v>
      </c>
      <c r="C31" s="752"/>
      <c r="D31" s="751"/>
      <c r="E31" s="726">
        <v>0</v>
      </c>
      <c r="F31" s="752"/>
      <c r="G31" s="721"/>
      <c r="H31" s="737">
        <v>0</v>
      </c>
      <c r="I31" s="746"/>
      <c r="J31" s="221"/>
    </row>
    <row r="32" spans="1:10" ht="12.75">
      <c r="A32" s="707"/>
      <c r="B32" s="782" t="s">
        <v>486</v>
      </c>
      <c r="C32" s="752"/>
      <c r="D32" s="751"/>
      <c r="E32" s="726">
        <v>0</v>
      </c>
      <c r="F32" s="752"/>
      <c r="G32" s="721"/>
      <c r="H32" s="737">
        <v>0</v>
      </c>
      <c r="I32" s="746"/>
      <c r="J32" s="221"/>
    </row>
    <row r="33" spans="1:10" ht="12.75">
      <c r="A33" s="717"/>
      <c r="B33" s="783" t="s">
        <v>368</v>
      </c>
      <c r="C33" s="764"/>
      <c r="D33" s="753"/>
      <c r="E33" s="731">
        <f>SUM(E30:E32)</f>
        <v>0</v>
      </c>
      <c r="F33" s="764"/>
      <c r="G33" s="754"/>
      <c r="H33" s="731">
        <f>SUM(H30:H32)</f>
        <v>0</v>
      </c>
      <c r="I33" s="724"/>
      <c r="J33" s="221"/>
    </row>
    <row r="34" spans="1:10" ht="12.75">
      <c r="A34" s="707" t="s">
        <v>311</v>
      </c>
      <c r="B34" s="782" t="s">
        <v>371</v>
      </c>
      <c r="C34" s="724"/>
      <c r="D34" s="753"/>
      <c r="E34" s="805"/>
      <c r="F34" s="724"/>
      <c r="G34" s="754"/>
      <c r="H34" s="715"/>
      <c r="I34" s="771"/>
      <c r="J34" s="221"/>
    </row>
    <row r="35" spans="1:10" ht="12.75">
      <c r="A35" s="707"/>
      <c r="B35" s="994" t="s">
        <v>484</v>
      </c>
      <c r="C35" s="742"/>
      <c r="D35" s="751"/>
      <c r="E35" s="726">
        <v>0</v>
      </c>
      <c r="F35" s="742"/>
      <c r="G35" s="721"/>
      <c r="H35" s="737">
        <v>0</v>
      </c>
      <c r="I35" s="746"/>
      <c r="J35" s="221"/>
    </row>
    <row r="36" spans="1:10" ht="12.75">
      <c r="A36" s="707"/>
      <c r="B36" s="782" t="s">
        <v>485</v>
      </c>
      <c r="C36" s="752"/>
      <c r="D36" s="751"/>
      <c r="E36" s="726">
        <v>0</v>
      </c>
      <c r="F36" s="752"/>
      <c r="G36" s="721"/>
      <c r="H36" s="737">
        <v>0</v>
      </c>
      <c r="I36" s="746"/>
      <c r="J36" s="221"/>
    </row>
    <row r="37" spans="1:10" ht="12.75">
      <c r="A37" s="707"/>
      <c r="B37" s="782" t="s">
        <v>486</v>
      </c>
      <c r="C37" s="752"/>
      <c r="D37" s="751"/>
      <c r="E37" s="726">
        <v>0</v>
      </c>
      <c r="F37" s="752"/>
      <c r="G37" s="721"/>
      <c r="H37" s="737">
        <v>0</v>
      </c>
      <c r="I37" s="746"/>
      <c r="J37" s="221"/>
    </row>
    <row r="38" spans="1:10" ht="12.75">
      <c r="A38" s="717"/>
      <c r="B38" s="783" t="s">
        <v>375</v>
      </c>
      <c r="C38" s="764"/>
      <c r="D38" s="753"/>
      <c r="E38" s="731">
        <f>SUM(E35:E37)</f>
        <v>0</v>
      </c>
      <c r="F38" s="764"/>
      <c r="G38" s="754"/>
      <c r="H38" s="731">
        <f>SUM(H35:H37)</f>
        <v>0</v>
      </c>
      <c r="I38" s="724"/>
      <c r="J38" s="221"/>
    </row>
    <row r="39" spans="1:10" ht="13.5" thickBot="1">
      <c r="A39" s="739"/>
      <c r="B39" s="995" t="s">
        <v>3</v>
      </c>
      <c r="C39" s="765"/>
      <c r="D39" s="766"/>
      <c r="E39" s="767">
        <f>E38+E33+E28+E23+E16</f>
        <v>0</v>
      </c>
      <c r="F39" s="765"/>
      <c r="G39" s="768"/>
      <c r="H39" s="767">
        <f>H38+H33+H28+H23+H16</f>
        <v>0</v>
      </c>
      <c r="I39" s="784"/>
      <c r="J39" s="221"/>
    </row>
    <row r="40" spans="1:10" ht="13.5" thickBot="1">
      <c r="A40" s="755"/>
      <c r="B40" s="647"/>
      <c r="C40" s="647"/>
      <c r="D40" s="647"/>
      <c r="E40" s="647"/>
      <c r="F40" s="647"/>
      <c r="G40" s="647"/>
      <c r="H40" s="647"/>
      <c r="I40" s="647"/>
      <c r="J40" s="646"/>
    </row>
    <row r="41" spans="1:12" ht="24" thickBot="1">
      <c r="A41" s="500" t="s">
        <v>321</v>
      </c>
      <c r="B41" s="501"/>
      <c r="C41" s="636"/>
      <c r="D41" s="636"/>
      <c r="E41" s="636"/>
      <c r="F41" s="636"/>
      <c r="G41" s="636"/>
      <c r="H41" s="636"/>
      <c r="I41" s="8"/>
      <c r="J41" s="502"/>
      <c r="L41" s="7"/>
    </row>
    <row r="42" spans="1:12" ht="18" customHeight="1" thickBot="1">
      <c r="A42" s="694"/>
      <c r="B42" s="695"/>
      <c r="C42" s="735"/>
      <c r="D42" s="699" t="s">
        <v>257</v>
      </c>
      <c r="E42" s="700" t="s">
        <v>398</v>
      </c>
      <c r="F42" s="735"/>
      <c r="G42" s="699" t="s">
        <v>257</v>
      </c>
      <c r="H42" s="699" t="s">
        <v>398</v>
      </c>
      <c r="I42" s="698"/>
      <c r="J42" s="697"/>
      <c r="L42" s="7"/>
    </row>
    <row r="43" spans="1:10" ht="12.75">
      <c r="A43" s="769" t="s">
        <v>126</v>
      </c>
      <c r="B43" s="996" t="s">
        <v>287</v>
      </c>
      <c r="C43" s="741"/>
      <c r="D43" s="716">
        <f>'Tribal Request'!C16</f>
        <v>0</v>
      </c>
      <c r="E43" s="810">
        <v>0</v>
      </c>
      <c r="F43" s="741"/>
      <c r="G43" s="770">
        <f>'PFSA Profile WS Summary'!C9+'PFSA Profile WS Summary'!C10</f>
        <v>0</v>
      </c>
      <c r="H43" s="749">
        <v>0</v>
      </c>
      <c r="I43" s="750"/>
      <c r="J43" s="221"/>
    </row>
    <row r="44" spans="1:10" ht="12.75">
      <c r="A44" s="717" t="s">
        <v>307</v>
      </c>
      <c r="B44" s="761" t="s">
        <v>288</v>
      </c>
      <c r="C44" s="718"/>
      <c r="D44" s="804"/>
      <c r="E44" s="956"/>
      <c r="F44" s="718"/>
      <c r="G44" s="807"/>
      <c r="H44" s="758"/>
      <c r="I44" s="724"/>
      <c r="J44" s="221"/>
    </row>
    <row r="45" spans="1:10" ht="12.75">
      <c r="A45" s="717"/>
      <c r="B45" s="762" t="s">
        <v>408</v>
      </c>
      <c r="C45" s="718"/>
      <c r="D45" s="719">
        <f>SUM(D43:D44)</f>
        <v>0</v>
      </c>
      <c r="E45" s="719">
        <f>SUM(E43:E44)</f>
        <v>0</v>
      </c>
      <c r="F45" s="718"/>
      <c r="G45" s="722">
        <f>SUM(G43:G44)</f>
        <v>0</v>
      </c>
      <c r="H45" s="713">
        <f>SUM(H43:H44)</f>
        <v>0</v>
      </c>
      <c r="I45" s="771"/>
      <c r="J45" s="221"/>
    </row>
    <row r="46" spans="1:10" ht="12.75">
      <c r="A46" s="717" t="s">
        <v>308</v>
      </c>
      <c r="B46" s="759" t="s">
        <v>399</v>
      </c>
      <c r="C46" s="718"/>
      <c r="D46" s="804"/>
      <c r="E46" s="792">
        <f>ROUND($E$45*'Tribal Request'!E7,0)</f>
        <v>0</v>
      </c>
      <c r="F46" s="718"/>
      <c r="G46" s="808"/>
      <c r="H46" s="713">
        <f>ROUND($H$45*'Tribal Request'!E7,0)</f>
        <v>0</v>
      </c>
      <c r="I46" s="772" t="str">
        <f>IF(E46=0," ",IF(E46=H46,"Requested amount was found to be non-duplicative and reasonable.","Adjusted amount was found to be non-duplicative and reasonable."))</f>
        <v> </v>
      </c>
      <c r="J46" s="221"/>
    </row>
    <row r="47" spans="1:10" ht="12.75">
      <c r="A47" s="717" t="s">
        <v>251</v>
      </c>
      <c r="B47" s="759" t="s">
        <v>400</v>
      </c>
      <c r="C47" s="718"/>
      <c r="D47" s="804"/>
      <c r="E47" s="792">
        <f>ROUND($E$45*'Tribal Request'!E8,0)</f>
        <v>0</v>
      </c>
      <c r="F47" s="718"/>
      <c r="G47" s="808"/>
      <c r="H47" s="713">
        <f>ROUND($H$45*'Tribal Request'!E8,0)</f>
        <v>0</v>
      </c>
      <c r="I47" s="772" t="str">
        <f>IF(E47=0," ",IF(E47=H47,"Requested amount was found to be non-duplicative and reasonable.","Adjusted amount was found to be non-duplicative and reasonable."))</f>
        <v> </v>
      </c>
      <c r="J47" s="221"/>
    </row>
    <row r="48" spans="1:10" ht="12.75">
      <c r="A48" s="717" t="s">
        <v>252</v>
      </c>
      <c r="B48" s="759" t="s">
        <v>401</v>
      </c>
      <c r="C48" s="718"/>
      <c r="D48" s="804"/>
      <c r="E48" s="792">
        <f>ROUND($E$45*'Tribal Request'!E9,0)</f>
        <v>0</v>
      </c>
      <c r="F48" s="718"/>
      <c r="G48" s="808"/>
      <c r="H48" s="713">
        <f>ROUND($H$45*'Tribal Request'!E9,0)</f>
        <v>0</v>
      </c>
      <c r="I48" s="772" t="str">
        <f>IF(E48=0," ",IF(E48=H48,"Requested amount was found to be non-duplicative and reasonable.","Adjusted amount was found to be non-duplicative and reasonable."))</f>
        <v> </v>
      </c>
      <c r="J48" s="221"/>
    </row>
    <row r="49" spans="1:10" ht="12.75">
      <c r="A49" s="717" t="s">
        <v>256</v>
      </c>
      <c r="B49" s="761" t="s">
        <v>267</v>
      </c>
      <c r="C49" s="718"/>
      <c r="D49" s="804"/>
      <c r="E49" s="792">
        <f>ROUND($E$45*'Tribal Request'!E10,0)</f>
        <v>0</v>
      </c>
      <c r="F49" s="718"/>
      <c r="G49" s="808"/>
      <c r="H49" s="713">
        <f>ROUND($H$45*'Tribal Request'!E10,0)</f>
        <v>0</v>
      </c>
      <c r="I49" s="772" t="str">
        <f>IF(E49=0," ",IF(E49=H49,"Requested amount was found to be non-duplicative and reasonable.","Adjusted amount was found to be non-duplicative and reasonable."))</f>
        <v> </v>
      </c>
      <c r="J49" s="221"/>
    </row>
    <row r="50" spans="1:10" ht="12.75">
      <c r="A50" s="717" t="s">
        <v>309</v>
      </c>
      <c r="B50" s="761" t="s">
        <v>247</v>
      </c>
      <c r="C50" s="718"/>
      <c r="D50" s="804"/>
      <c r="E50" s="792">
        <f>ROUND($E$45*'Tribal Request'!E11,0)</f>
        <v>0</v>
      </c>
      <c r="F50" s="718"/>
      <c r="G50" s="808"/>
      <c r="H50" s="713">
        <f>ROUND($H$45*'Tribal Request'!E11,0)</f>
        <v>0</v>
      </c>
      <c r="I50" s="772" t="str">
        <f>IF(E50=0," ",IF(E50=H50,"Requested amount was found to be non-duplicative and reasonable.","Adjusted amount was found to be non-duplicative and reasonable."))</f>
        <v> </v>
      </c>
      <c r="J50" s="221"/>
    </row>
    <row r="51" spans="1:10" ht="12.75">
      <c r="A51" s="717" t="s">
        <v>310</v>
      </c>
      <c r="B51" s="761" t="s">
        <v>289</v>
      </c>
      <c r="C51" s="718"/>
      <c r="D51" s="804"/>
      <c r="E51" s="813">
        <v>0</v>
      </c>
      <c r="F51" s="718"/>
      <c r="G51" s="808"/>
      <c r="H51" s="721">
        <v>0</v>
      </c>
      <c r="I51" s="771"/>
      <c r="J51" s="221"/>
    </row>
    <row r="52" spans="1:10" ht="12.75">
      <c r="A52" s="717"/>
      <c r="B52" s="762" t="s">
        <v>461</v>
      </c>
      <c r="C52" s="718"/>
      <c r="D52" s="804"/>
      <c r="E52" s="792">
        <f>SUM(E46:E51)</f>
        <v>0</v>
      </c>
      <c r="F52" s="718"/>
      <c r="G52" s="808"/>
      <c r="H52" s="738">
        <f>SUM(H46:H51)</f>
        <v>0</v>
      </c>
      <c r="I52" s="771"/>
      <c r="J52" s="221"/>
    </row>
    <row r="53" spans="1:10" ht="12.75">
      <c r="A53" s="717" t="s">
        <v>311</v>
      </c>
      <c r="B53" s="947" t="s">
        <v>460</v>
      </c>
      <c r="C53" s="814"/>
      <c r="D53" s="815"/>
      <c r="E53" s="816"/>
      <c r="F53" s="814"/>
      <c r="G53" s="817"/>
      <c r="H53" s="818"/>
      <c r="I53" s="771"/>
      <c r="J53" s="221"/>
    </row>
    <row r="54" spans="1:10" ht="12.75">
      <c r="A54" s="717"/>
      <c r="B54" s="948" t="s">
        <v>456</v>
      </c>
      <c r="C54" s="724"/>
      <c r="D54" s="725">
        <f>'Tribal Request'!C18</f>
        <v>0</v>
      </c>
      <c r="E54" s="757">
        <f>IF('Tribal Request'!E7=0,0,ROUND($D$45*'Tribal Request'!E7,0)-D54)</f>
        <v>0</v>
      </c>
      <c r="F54" s="724"/>
      <c r="G54" s="727">
        <f>'PFSA Profile WS Summary'!C17</f>
        <v>0</v>
      </c>
      <c r="H54" s="758"/>
      <c r="I54" s="771"/>
      <c r="J54" s="221"/>
    </row>
    <row r="55" spans="1:10" ht="12.75">
      <c r="A55" s="717"/>
      <c r="B55" s="948" t="s">
        <v>457</v>
      </c>
      <c r="C55" s="724"/>
      <c r="D55" s="725">
        <f>'Tribal Request'!C19</f>
        <v>0</v>
      </c>
      <c r="E55" s="757">
        <f>IF('Tribal Request'!E8=0,0,ROUND($D$45*'Tribal Request'!E8,0)-D55)</f>
        <v>0</v>
      </c>
      <c r="F55" s="724"/>
      <c r="G55" s="727">
        <f>'PFSA Profile WS Summary'!C23</f>
        <v>0</v>
      </c>
      <c r="H55" s="758"/>
      <c r="I55" s="771"/>
      <c r="J55" s="221"/>
    </row>
    <row r="56" spans="1:10" ht="12.75">
      <c r="A56" s="717"/>
      <c r="B56" s="948" t="s">
        <v>458</v>
      </c>
      <c r="C56" s="724"/>
      <c r="D56" s="725">
        <f>'Tribal Request'!C20</f>
        <v>0</v>
      </c>
      <c r="E56" s="792">
        <f>IF('Tribal Request'!E9=0,0,ROUND($D$45*'Tribal Request'!E9,0)-D56)</f>
        <v>0</v>
      </c>
      <c r="F56" s="724"/>
      <c r="G56" s="727">
        <f>'PFSA Profile WS Summary'!C28</f>
        <v>0</v>
      </c>
      <c r="H56" s="758"/>
      <c r="I56" s="771"/>
      <c r="J56" s="221"/>
    </row>
    <row r="57" spans="1:10" ht="12.75">
      <c r="A57" s="717"/>
      <c r="B57" s="948" t="s">
        <v>459</v>
      </c>
      <c r="C57" s="724"/>
      <c r="D57" s="957">
        <f>SUM(D54:D56)</f>
        <v>0</v>
      </c>
      <c r="E57" s="958">
        <f>SUM(E54:E56)</f>
        <v>0</v>
      </c>
      <c r="F57" s="724"/>
      <c r="G57" s="957">
        <f>SUM(G54:G56)</f>
        <v>0</v>
      </c>
      <c r="H57" s="959">
        <f>IF(G57&gt;(E57+D57),0,(E57+D57)-G57)</f>
        <v>0</v>
      </c>
      <c r="I57" s="772" t="str">
        <f>IF(D57+E57=0," ",IF(D57+E57=H57,"Requested amount was found to be non-duplicative and reasonable.","Adjusted amount was found to be non-duplicative and reasonable."))</f>
        <v> </v>
      </c>
      <c r="J57" s="221"/>
    </row>
    <row r="58" spans="1:10" ht="12.75">
      <c r="A58" s="717" t="s">
        <v>312</v>
      </c>
      <c r="B58" s="761" t="s">
        <v>267</v>
      </c>
      <c r="C58" s="718"/>
      <c r="D58" s="728">
        <f>'Tribal Request'!C21</f>
        <v>0</v>
      </c>
      <c r="E58" s="792">
        <f>IF('Tribal Request'!E10=0,0,ROUND($D$45*'Tribal Request'!E10,0)-D58)</f>
        <v>0</v>
      </c>
      <c r="F58" s="718"/>
      <c r="G58" s="729"/>
      <c r="H58" s="720">
        <f>ROUND(($D$45)*'Tribal Request'!E10,0)</f>
        <v>0</v>
      </c>
      <c r="I58" s="772" t="str">
        <f>IF(D58+E58=0," ",IF(D58+E58=H58,"Requested amount was found to be non-duplicative and reasonable.","Adjusted amount was found to be non-duplicative and reasonable."))</f>
        <v> </v>
      </c>
      <c r="J58" s="221"/>
    </row>
    <row r="59" spans="1:10" ht="12.75">
      <c r="A59" s="717" t="s">
        <v>313</v>
      </c>
      <c r="B59" s="761" t="s">
        <v>247</v>
      </c>
      <c r="C59" s="718"/>
      <c r="D59" s="728">
        <f>'Tribal Request'!C22</f>
        <v>0</v>
      </c>
      <c r="E59" s="792">
        <f>IF('Tribal Request'!E11=0,0,ROUND($D$45*'Tribal Request'!E11,0)-D59)</f>
        <v>0</v>
      </c>
      <c r="F59" s="718"/>
      <c r="G59" s="729"/>
      <c r="H59" s="720">
        <f>ROUND(($D$45)*'Tribal Request'!E11,0)</f>
        <v>0</v>
      </c>
      <c r="I59" s="772" t="str">
        <f>IF(D59+E59=0," ",IF(D59+E59=H59,"Requested amount was found to be non-duplicative and reasonable.","Adjusted amount was found to be non-duplicative and reasonable."))</f>
        <v> </v>
      </c>
      <c r="J59" s="221"/>
    </row>
    <row r="60" spans="1:10" ht="12.75">
      <c r="A60" s="717" t="s">
        <v>314</v>
      </c>
      <c r="B60" s="761" t="s">
        <v>289</v>
      </c>
      <c r="C60" s="730"/>
      <c r="D60" s="731">
        <f>'Tribal Request'!C23</f>
        <v>0</v>
      </c>
      <c r="E60" s="812">
        <v>0</v>
      </c>
      <c r="F60" s="730"/>
      <c r="G60" s="732">
        <f>'PFSA Profile WS Summary'!C29</f>
        <v>0</v>
      </c>
      <c r="H60" s="721">
        <v>0</v>
      </c>
      <c r="I60" s="773"/>
      <c r="J60" s="221"/>
    </row>
    <row r="61" spans="1:10" ht="12.75">
      <c r="A61" s="717"/>
      <c r="B61" s="762" t="s">
        <v>407</v>
      </c>
      <c r="C61" s="730"/>
      <c r="D61" s="728">
        <f>SUM(D57:D60)</f>
        <v>0</v>
      </c>
      <c r="E61" s="728">
        <f>SUM(E57:E60)+E52</f>
        <v>0</v>
      </c>
      <c r="F61" s="733"/>
      <c r="G61" s="728">
        <f>SUM(G57:G60)</f>
        <v>0</v>
      </c>
      <c r="H61" s="728">
        <f>SUM(H57:H60)+H52</f>
        <v>0</v>
      </c>
      <c r="I61" s="774"/>
      <c r="J61" s="221"/>
    </row>
    <row r="62" spans="1:10" s="696" customFormat="1" ht="12.75">
      <c r="A62" s="734"/>
      <c r="B62" s="730"/>
      <c r="C62" s="960" t="s">
        <v>405</v>
      </c>
      <c r="D62" s="960" t="s">
        <v>406</v>
      </c>
      <c r="E62" s="961" t="s">
        <v>5</v>
      </c>
      <c r="F62" s="961" t="s">
        <v>405</v>
      </c>
      <c r="G62" s="960" t="s">
        <v>406</v>
      </c>
      <c r="H62" s="961" t="s">
        <v>5</v>
      </c>
      <c r="I62" s="775"/>
      <c r="J62" s="221"/>
    </row>
    <row r="63" spans="1:10" s="696" customFormat="1" ht="12.75">
      <c r="A63" s="707" t="s">
        <v>315</v>
      </c>
      <c r="B63" s="997" t="s">
        <v>411</v>
      </c>
      <c r="C63" s="961"/>
      <c r="D63" s="961"/>
      <c r="E63" s="962"/>
      <c r="F63" s="960"/>
      <c r="G63" s="960"/>
      <c r="H63" s="961"/>
      <c r="I63" s="774"/>
      <c r="J63" s="221"/>
    </row>
    <row r="64" spans="1:10" s="696" customFormat="1" ht="12.75">
      <c r="A64" s="707"/>
      <c r="B64" s="949" t="s">
        <v>478</v>
      </c>
      <c r="C64" s="963"/>
      <c r="D64" s="964"/>
      <c r="E64" s="964">
        <v>0</v>
      </c>
      <c r="F64" s="965"/>
      <c r="G64" s="964"/>
      <c r="H64" s="964">
        <v>0</v>
      </c>
      <c r="I64" s="791"/>
      <c r="J64" s="221"/>
    </row>
    <row r="65" spans="1:10" s="696" customFormat="1" ht="12.75">
      <c r="A65" s="707"/>
      <c r="B65" s="949" t="s">
        <v>479</v>
      </c>
      <c r="C65" s="963"/>
      <c r="D65" s="964"/>
      <c r="E65" s="964">
        <v>0</v>
      </c>
      <c r="F65" s="965"/>
      <c r="G65" s="964"/>
      <c r="H65" s="964">
        <v>0</v>
      </c>
      <c r="I65" s="791"/>
      <c r="J65" s="221"/>
    </row>
    <row r="66" spans="1:10" ht="12.75">
      <c r="A66" s="966"/>
      <c r="B66" s="762" t="s">
        <v>409</v>
      </c>
      <c r="C66" s="708"/>
      <c r="D66" s="709"/>
      <c r="E66" s="738">
        <f>SUM(E64:E65)</f>
        <v>0</v>
      </c>
      <c r="F66" s="718"/>
      <c r="G66" s="709"/>
      <c r="H66" s="713">
        <f>SUM(H64:H65)</f>
        <v>0</v>
      </c>
      <c r="I66" s="724"/>
      <c r="J66" s="221"/>
    </row>
    <row r="67" spans="1:10" ht="12.75">
      <c r="A67" s="707" t="s">
        <v>316</v>
      </c>
      <c r="B67" s="997" t="s">
        <v>412</v>
      </c>
      <c r="C67" s="708"/>
      <c r="D67" s="709"/>
      <c r="E67" s="714"/>
      <c r="F67" s="711"/>
      <c r="G67" s="712"/>
      <c r="H67" s="715"/>
      <c r="I67" s="771"/>
      <c r="J67" s="221"/>
    </row>
    <row r="68" spans="1:10" ht="12.75">
      <c r="A68" s="707"/>
      <c r="B68" s="949" t="s">
        <v>478</v>
      </c>
      <c r="C68" s="963"/>
      <c r="D68" s="964"/>
      <c r="E68" s="964">
        <v>0</v>
      </c>
      <c r="F68" s="965"/>
      <c r="G68" s="964"/>
      <c r="H68" s="964">
        <v>0</v>
      </c>
      <c r="I68" s="791"/>
      <c r="J68" s="221"/>
    </row>
    <row r="69" spans="1:10" ht="12.75">
      <c r="A69" s="707"/>
      <c r="B69" s="949" t="s">
        <v>479</v>
      </c>
      <c r="C69" s="963"/>
      <c r="D69" s="964"/>
      <c r="E69" s="964">
        <v>0</v>
      </c>
      <c r="F69" s="965"/>
      <c r="G69" s="964"/>
      <c r="H69" s="964">
        <v>0</v>
      </c>
      <c r="I69" s="791"/>
      <c r="J69" s="221"/>
    </row>
    <row r="70" spans="1:10" ht="12.75">
      <c r="A70" s="717"/>
      <c r="B70" s="762" t="s">
        <v>410</v>
      </c>
      <c r="C70" s="708"/>
      <c r="D70" s="709"/>
      <c r="E70" s="738">
        <f>SUM(E68:E69)</f>
        <v>0</v>
      </c>
      <c r="F70" s="718"/>
      <c r="G70" s="709"/>
      <c r="H70" s="713">
        <f>SUM(H68:H69)</f>
        <v>0</v>
      </c>
      <c r="I70" s="771"/>
      <c r="J70" s="221"/>
    </row>
    <row r="71" spans="1:10" ht="12.75">
      <c r="A71" s="707" t="s">
        <v>317</v>
      </c>
      <c r="B71" s="997" t="s">
        <v>414</v>
      </c>
      <c r="C71" s="708"/>
      <c r="D71" s="709"/>
      <c r="E71" s="714"/>
      <c r="F71" s="711"/>
      <c r="G71" s="712"/>
      <c r="H71" s="715"/>
      <c r="I71" s="771"/>
      <c r="J71" s="221"/>
    </row>
    <row r="72" spans="1:10" ht="12.75">
      <c r="A72" s="707"/>
      <c r="B72" s="949" t="s">
        <v>478</v>
      </c>
      <c r="C72" s="963"/>
      <c r="D72" s="964"/>
      <c r="E72" s="964">
        <v>0</v>
      </c>
      <c r="F72" s="965"/>
      <c r="G72" s="964"/>
      <c r="H72" s="964">
        <v>0</v>
      </c>
      <c r="I72" s="791"/>
      <c r="J72" s="221"/>
    </row>
    <row r="73" spans="1:10" ht="12.75">
      <c r="A73" s="707"/>
      <c r="B73" s="949" t="s">
        <v>479</v>
      </c>
      <c r="C73" s="963"/>
      <c r="D73" s="964"/>
      <c r="E73" s="964">
        <v>0</v>
      </c>
      <c r="F73" s="965"/>
      <c r="G73" s="964"/>
      <c r="H73" s="964">
        <v>0</v>
      </c>
      <c r="I73" s="791"/>
      <c r="J73" s="221"/>
    </row>
    <row r="74" spans="1:10" ht="12.75">
      <c r="A74" s="717"/>
      <c r="B74" s="762" t="s">
        <v>413</v>
      </c>
      <c r="C74" s="708"/>
      <c r="D74" s="709"/>
      <c r="E74" s="738">
        <f>SUM(E72:E73)</f>
        <v>0</v>
      </c>
      <c r="F74" s="718"/>
      <c r="G74" s="709"/>
      <c r="H74" s="713">
        <f>SUM(H72:H73)</f>
        <v>0</v>
      </c>
      <c r="I74" s="771"/>
      <c r="J74" s="221"/>
    </row>
    <row r="75" spans="1:10" ht="12.75">
      <c r="A75" s="707" t="s">
        <v>318</v>
      </c>
      <c r="B75" s="997" t="s">
        <v>41</v>
      </c>
      <c r="C75" s="708"/>
      <c r="D75" s="709"/>
      <c r="E75" s="714"/>
      <c r="F75" s="711"/>
      <c r="G75" s="712"/>
      <c r="H75" s="715"/>
      <c r="I75" s="771"/>
      <c r="J75" s="221"/>
    </row>
    <row r="76" spans="1:10" ht="12.75">
      <c r="A76" s="707"/>
      <c r="B76" s="949" t="s">
        <v>478</v>
      </c>
      <c r="C76" s="963"/>
      <c r="D76" s="964"/>
      <c r="E76" s="964">
        <v>0</v>
      </c>
      <c r="F76" s="965"/>
      <c r="G76" s="964"/>
      <c r="H76" s="964">
        <v>0</v>
      </c>
      <c r="I76" s="791"/>
      <c r="J76" s="221"/>
    </row>
    <row r="77" spans="1:10" ht="12.75">
      <c r="A77" s="707"/>
      <c r="B77" s="949" t="s">
        <v>479</v>
      </c>
      <c r="C77" s="963"/>
      <c r="D77" s="964"/>
      <c r="E77" s="964">
        <v>0</v>
      </c>
      <c r="F77" s="965"/>
      <c r="G77" s="964"/>
      <c r="H77" s="964">
        <v>0</v>
      </c>
      <c r="I77" s="791"/>
      <c r="J77" s="221"/>
    </row>
    <row r="78" spans="1:10" ht="12.75">
      <c r="A78" s="717"/>
      <c r="B78" s="762" t="s">
        <v>415</v>
      </c>
      <c r="C78" s="708"/>
      <c r="D78" s="709"/>
      <c r="E78" s="738">
        <f>SUM(E76:E77)</f>
        <v>0</v>
      </c>
      <c r="F78" s="718"/>
      <c r="G78" s="709"/>
      <c r="H78" s="713">
        <f>SUM(H76:H77)</f>
        <v>0</v>
      </c>
      <c r="I78" s="771"/>
      <c r="J78" s="221"/>
    </row>
    <row r="79" spans="1:10" ht="12.75">
      <c r="A79" s="707" t="s">
        <v>319</v>
      </c>
      <c r="B79" s="997" t="s">
        <v>417</v>
      </c>
      <c r="C79" s="708"/>
      <c r="D79" s="709"/>
      <c r="E79" s="714"/>
      <c r="F79" s="711"/>
      <c r="G79" s="712"/>
      <c r="H79" s="715"/>
      <c r="I79" s="771"/>
      <c r="J79" s="221"/>
    </row>
    <row r="80" spans="1:10" ht="12.75">
      <c r="A80" s="707"/>
      <c r="B80" s="949" t="s">
        <v>478</v>
      </c>
      <c r="C80" s="963"/>
      <c r="D80" s="964"/>
      <c r="E80" s="964">
        <v>0</v>
      </c>
      <c r="F80" s="965"/>
      <c r="G80" s="964"/>
      <c r="H80" s="964">
        <v>0</v>
      </c>
      <c r="I80" s="791"/>
      <c r="J80" s="221"/>
    </row>
    <row r="81" spans="1:10" ht="12.75">
      <c r="A81" s="707"/>
      <c r="B81" s="949" t="s">
        <v>479</v>
      </c>
      <c r="C81" s="963"/>
      <c r="D81" s="964"/>
      <c r="E81" s="964">
        <v>0</v>
      </c>
      <c r="F81" s="965"/>
      <c r="G81" s="964"/>
      <c r="H81" s="964">
        <v>0</v>
      </c>
      <c r="I81" s="791"/>
      <c r="J81" s="221"/>
    </row>
    <row r="82" spans="1:10" ht="12.75">
      <c r="A82" s="717"/>
      <c r="B82" s="762" t="s">
        <v>416</v>
      </c>
      <c r="C82" s="708"/>
      <c r="D82" s="709"/>
      <c r="E82" s="738">
        <f>SUM(E80:E81)</f>
        <v>0</v>
      </c>
      <c r="F82" s="718"/>
      <c r="G82" s="709"/>
      <c r="H82" s="713">
        <f>SUM(H80:H81)</f>
        <v>0</v>
      </c>
      <c r="I82" s="771"/>
      <c r="J82" s="221"/>
    </row>
    <row r="83" spans="1:10" ht="12.75">
      <c r="A83" s="707" t="s">
        <v>320</v>
      </c>
      <c r="B83" s="997" t="s">
        <v>418</v>
      </c>
      <c r="C83" s="708"/>
      <c r="D83" s="709"/>
      <c r="E83" s="714"/>
      <c r="F83" s="711"/>
      <c r="G83" s="712"/>
      <c r="H83" s="715"/>
      <c r="I83" s="771"/>
      <c r="J83" s="221"/>
    </row>
    <row r="84" spans="1:10" ht="12.75">
      <c r="A84" s="707"/>
      <c r="B84" s="949" t="s">
        <v>478</v>
      </c>
      <c r="C84" s="963"/>
      <c r="D84" s="964"/>
      <c r="E84" s="964">
        <v>0</v>
      </c>
      <c r="F84" s="965"/>
      <c r="G84" s="964"/>
      <c r="H84" s="964">
        <v>0</v>
      </c>
      <c r="I84" s="791"/>
      <c r="J84" s="221"/>
    </row>
    <row r="85" spans="1:10" ht="12.75">
      <c r="A85" s="707"/>
      <c r="B85" s="949" t="s">
        <v>479</v>
      </c>
      <c r="C85" s="963"/>
      <c r="D85" s="964"/>
      <c r="E85" s="964">
        <v>0</v>
      </c>
      <c r="F85" s="965"/>
      <c r="G85" s="964"/>
      <c r="H85" s="964">
        <v>0</v>
      </c>
      <c r="I85" s="791"/>
      <c r="J85" s="221"/>
    </row>
    <row r="86" spans="1:10" ht="12.75">
      <c r="A86" s="717"/>
      <c r="B86" s="762" t="s">
        <v>419</v>
      </c>
      <c r="C86" s="708"/>
      <c r="D86" s="709"/>
      <c r="E86" s="738">
        <f>SUM(E84:E85)</f>
        <v>0</v>
      </c>
      <c r="F86" s="718"/>
      <c r="G86" s="709"/>
      <c r="H86" s="713">
        <f>SUM(H84:H85)</f>
        <v>0</v>
      </c>
      <c r="I86" s="771"/>
      <c r="J86" s="221"/>
    </row>
    <row r="87" spans="1:10" ht="12.75">
      <c r="A87" s="707" t="s">
        <v>428</v>
      </c>
      <c r="B87" s="997" t="s">
        <v>420</v>
      </c>
      <c r="C87" s="708"/>
      <c r="D87" s="709"/>
      <c r="E87" s="714"/>
      <c r="F87" s="711"/>
      <c r="G87" s="712"/>
      <c r="H87" s="715"/>
      <c r="I87" s="771"/>
      <c r="J87" s="221"/>
    </row>
    <row r="88" spans="1:10" ht="12.75">
      <c r="A88" s="707"/>
      <c r="B88" s="949" t="s">
        <v>478</v>
      </c>
      <c r="C88" s="963"/>
      <c r="D88" s="964"/>
      <c r="E88" s="964">
        <v>0</v>
      </c>
      <c r="F88" s="965"/>
      <c r="G88" s="964"/>
      <c r="H88" s="964">
        <v>0</v>
      </c>
      <c r="I88" s="791"/>
      <c r="J88" s="221"/>
    </row>
    <row r="89" spans="1:10" ht="12.75">
      <c r="A89" s="707"/>
      <c r="B89" s="949" t="s">
        <v>479</v>
      </c>
      <c r="C89" s="963"/>
      <c r="D89" s="964"/>
      <c r="E89" s="964">
        <v>0</v>
      </c>
      <c r="F89" s="965"/>
      <c r="G89" s="964"/>
      <c r="H89" s="964">
        <v>0</v>
      </c>
      <c r="I89" s="791"/>
      <c r="J89" s="221"/>
    </row>
    <row r="90" spans="1:10" ht="12.75">
      <c r="A90" s="717"/>
      <c r="B90" s="762" t="s">
        <v>421</v>
      </c>
      <c r="C90" s="708"/>
      <c r="D90" s="709"/>
      <c r="E90" s="738">
        <f>SUM(E88:E89)</f>
        <v>0</v>
      </c>
      <c r="F90" s="718"/>
      <c r="G90" s="709"/>
      <c r="H90" s="713">
        <f>SUM(H88:H89)</f>
        <v>0</v>
      </c>
      <c r="I90" s="771"/>
      <c r="J90" s="221"/>
    </row>
    <row r="91" spans="1:10" ht="12.75">
      <c r="A91" s="707" t="s">
        <v>431</v>
      </c>
      <c r="B91" s="997" t="s">
        <v>422</v>
      </c>
      <c r="C91" s="708"/>
      <c r="D91" s="709"/>
      <c r="E91" s="714"/>
      <c r="F91" s="711"/>
      <c r="G91" s="712"/>
      <c r="H91" s="715"/>
      <c r="I91" s="771"/>
      <c r="J91" s="221"/>
    </row>
    <row r="92" spans="1:10" ht="12.75">
      <c r="A92" s="707"/>
      <c r="B92" s="949" t="s">
        <v>478</v>
      </c>
      <c r="C92" s="963"/>
      <c r="D92" s="964"/>
      <c r="E92" s="964">
        <v>0</v>
      </c>
      <c r="F92" s="965"/>
      <c r="G92" s="964"/>
      <c r="H92" s="964">
        <v>0</v>
      </c>
      <c r="I92" s="791"/>
      <c r="J92" s="221"/>
    </row>
    <row r="93" spans="1:10" ht="12.75">
      <c r="A93" s="707"/>
      <c r="B93" s="949" t="s">
        <v>479</v>
      </c>
      <c r="C93" s="963"/>
      <c r="D93" s="964"/>
      <c r="E93" s="964">
        <v>0</v>
      </c>
      <c r="F93" s="965"/>
      <c r="G93" s="964"/>
      <c r="H93" s="964">
        <v>0</v>
      </c>
      <c r="I93" s="791"/>
      <c r="J93" s="221"/>
    </row>
    <row r="94" spans="1:10" ht="12.75">
      <c r="A94" s="717"/>
      <c r="B94" s="762" t="s">
        <v>423</v>
      </c>
      <c r="C94" s="708"/>
      <c r="D94" s="709"/>
      <c r="E94" s="738">
        <f>SUM(E92:E93)</f>
        <v>0</v>
      </c>
      <c r="F94" s="718"/>
      <c r="G94" s="709"/>
      <c r="H94" s="713">
        <f>SUM(H92:H93)</f>
        <v>0</v>
      </c>
      <c r="I94" s="771"/>
      <c r="J94" s="221"/>
    </row>
    <row r="95" spans="1:10" ht="12.75">
      <c r="A95" s="707" t="s">
        <v>434</v>
      </c>
      <c r="B95" s="997" t="s">
        <v>424</v>
      </c>
      <c r="C95" s="708"/>
      <c r="D95" s="709"/>
      <c r="E95" s="714"/>
      <c r="F95" s="711"/>
      <c r="G95" s="712"/>
      <c r="H95" s="715"/>
      <c r="I95" s="771"/>
      <c r="J95" s="221"/>
    </row>
    <row r="96" spans="1:10" ht="12.75">
      <c r="A96" s="707"/>
      <c r="B96" s="949" t="s">
        <v>478</v>
      </c>
      <c r="C96" s="963"/>
      <c r="D96" s="964"/>
      <c r="E96" s="964">
        <v>0</v>
      </c>
      <c r="F96" s="965"/>
      <c r="G96" s="964"/>
      <c r="H96" s="964">
        <v>0</v>
      </c>
      <c r="I96" s="791"/>
      <c r="J96" s="221"/>
    </row>
    <row r="97" spans="1:10" ht="12.75">
      <c r="A97" s="707"/>
      <c r="B97" s="949" t="s">
        <v>479</v>
      </c>
      <c r="C97" s="963"/>
      <c r="D97" s="964"/>
      <c r="E97" s="964">
        <v>0</v>
      </c>
      <c r="F97" s="965"/>
      <c r="G97" s="964"/>
      <c r="H97" s="964">
        <v>0</v>
      </c>
      <c r="I97" s="791"/>
      <c r="J97" s="221"/>
    </row>
    <row r="98" spans="1:10" ht="12.75">
      <c r="A98" s="717"/>
      <c r="B98" s="762" t="s">
        <v>425</v>
      </c>
      <c r="C98" s="708"/>
      <c r="D98" s="709"/>
      <c r="E98" s="738">
        <f>SUM(E96:E97)</f>
        <v>0</v>
      </c>
      <c r="F98" s="718"/>
      <c r="G98" s="709"/>
      <c r="H98" s="713">
        <f>SUM(H96:H97)</f>
        <v>0</v>
      </c>
      <c r="I98" s="771"/>
      <c r="J98" s="221"/>
    </row>
    <row r="99" spans="1:10" ht="12.75">
      <c r="A99" s="707" t="s">
        <v>436</v>
      </c>
      <c r="B99" s="997" t="s">
        <v>426</v>
      </c>
      <c r="C99" s="708"/>
      <c r="D99" s="709"/>
      <c r="E99" s="714"/>
      <c r="F99" s="711"/>
      <c r="G99" s="712"/>
      <c r="H99" s="715"/>
      <c r="I99" s="771"/>
      <c r="J99" s="221"/>
    </row>
    <row r="100" spans="1:10" ht="12.75">
      <c r="A100" s="707"/>
      <c r="B100" s="949" t="s">
        <v>478</v>
      </c>
      <c r="C100" s="963"/>
      <c r="D100" s="964"/>
      <c r="E100" s="964">
        <v>0</v>
      </c>
      <c r="F100" s="965"/>
      <c r="G100" s="964"/>
      <c r="H100" s="964">
        <v>0</v>
      </c>
      <c r="I100" s="791"/>
      <c r="J100" s="221"/>
    </row>
    <row r="101" spans="1:10" ht="12.75">
      <c r="A101" s="707"/>
      <c r="B101" s="949" t="s">
        <v>479</v>
      </c>
      <c r="C101" s="963"/>
      <c r="D101" s="964"/>
      <c r="E101" s="964">
        <v>0</v>
      </c>
      <c r="F101" s="965"/>
      <c r="G101" s="964"/>
      <c r="H101" s="964">
        <v>0</v>
      </c>
      <c r="I101" s="791"/>
      <c r="J101" s="221"/>
    </row>
    <row r="102" spans="1:10" ht="12.75">
      <c r="A102" s="717"/>
      <c r="B102" s="762" t="s">
        <v>476</v>
      </c>
      <c r="C102" s="708"/>
      <c r="D102" s="709"/>
      <c r="E102" s="738">
        <f>SUM(E100:E101)</f>
        <v>0</v>
      </c>
      <c r="F102" s="718"/>
      <c r="G102" s="709"/>
      <c r="H102" s="713">
        <f>SUM(H100:H101)</f>
        <v>0</v>
      </c>
      <c r="I102" s="771"/>
      <c r="J102" s="221"/>
    </row>
    <row r="103" spans="1:10" ht="12.75">
      <c r="A103" s="707" t="s">
        <v>437</v>
      </c>
      <c r="B103" s="997" t="s">
        <v>429</v>
      </c>
      <c r="C103" s="708"/>
      <c r="D103" s="709"/>
      <c r="E103" s="714"/>
      <c r="F103" s="711"/>
      <c r="G103" s="712"/>
      <c r="H103" s="715"/>
      <c r="I103" s="771"/>
      <c r="J103" s="221"/>
    </row>
    <row r="104" spans="1:10" ht="12.75">
      <c r="A104" s="707"/>
      <c r="B104" s="949" t="s">
        <v>478</v>
      </c>
      <c r="C104" s="963"/>
      <c r="D104" s="964"/>
      <c r="E104" s="964">
        <v>0</v>
      </c>
      <c r="F104" s="965"/>
      <c r="G104" s="964"/>
      <c r="H104" s="964">
        <v>0</v>
      </c>
      <c r="I104" s="791"/>
      <c r="J104" s="221"/>
    </row>
    <row r="105" spans="1:10" ht="12.75">
      <c r="A105" s="707"/>
      <c r="B105" s="949" t="s">
        <v>479</v>
      </c>
      <c r="C105" s="963"/>
      <c r="D105" s="964"/>
      <c r="E105" s="964">
        <v>0</v>
      </c>
      <c r="F105" s="965"/>
      <c r="G105" s="964"/>
      <c r="H105" s="964">
        <v>0</v>
      </c>
      <c r="I105" s="791"/>
      <c r="J105" s="221"/>
    </row>
    <row r="106" spans="1:10" ht="12.75">
      <c r="A106" s="717"/>
      <c r="B106" s="762" t="s">
        <v>430</v>
      </c>
      <c r="C106" s="708"/>
      <c r="D106" s="709"/>
      <c r="E106" s="738">
        <f>SUM(E104:E105)</f>
        <v>0</v>
      </c>
      <c r="F106" s="718"/>
      <c r="G106" s="709"/>
      <c r="H106" s="713">
        <f>SUM(H104:H105)</f>
        <v>0</v>
      </c>
      <c r="I106" s="771"/>
      <c r="J106" s="221"/>
    </row>
    <row r="107" spans="1:10" ht="12.75">
      <c r="A107" s="707" t="s">
        <v>439</v>
      </c>
      <c r="B107" s="997" t="s">
        <v>433</v>
      </c>
      <c r="C107" s="708"/>
      <c r="D107" s="709"/>
      <c r="E107" s="714"/>
      <c r="F107" s="711"/>
      <c r="G107" s="712"/>
      <c r="H107" s="715"/>
      <c r="I107" s="771"/>
      <c r="J107" s="221"/>
    </row>
    <row r="108" spans="1:10" ht="12.75">
      <c r="A108" s="707"/>
      <c r="B108" s="949" t="s">
        <v>478</v>
      </c>
      <c r="C108" s="963"/>
      <c r="D108" s="964"/>
      <c r="E108" s="964">
        <v>0</v>
      </c>
      <c r="F108" s="965"/>
      <c r="G108" s="964"/>
      <c r="H108" s="964">
        <v>0</v>
      </c>
      <c r="I108" s="791"/>
      <c r="J108" s="221"/>
    </row>
    <row r="109" spans="1:10" ht="12.75">
      <c r="A109" s="707"/>
      <c r="B109" s="949" t="s">
        <v>479</v>
      </c>
      <c r="C109" s="963"/>
      <c r="D109" s="964"/>
      <c r="E109" s="964">
        <v>0</v>
      </c>
      <c r="F109" s="965"/>
      <c r="G109" s="964"/>
      <c r="H109" s="964">
        <v>0</v>
      </c>
      <c r="I109" s="791"/>
      <c r="J109" s="221"/>
    </row>
    <row r="110" spans="1:10" ht="12.75">
      <c r="A110" s="717"/>
      <c r="B110" s="762" t="s">
        <v>432</v>
      </c>
      <c r="C110" s="708"/>
      <c r="D110" s="709"/>
      <c r="E110" s="738">
        <f>SUM(E108:E109)</f>
        <v>0</v>
      </c>
      <c r="F110" s="718"/>
      <c r="G110" s="709"/>
      <c r="H110" s="713">
        <f>SUM(H108:H109)</f>
        <v>0</v>
      </c>
      <c r="I110" s="771"/>
      <c r="J110" s="221"/>
    </row>
    <row r="111" spans="1:10" ht="12.75">
      <c r="A111" s="707" t="s">
        <v>442</v>
      </c>
      <c r="B111" s="997" t="s">
        <v>133</v>
      </c>
      <c r="C111" s="708"/>
      <c r="D111" s="709"/>
      <c r="E111" s="714"/>
      <c r="F111" s="711"/>
      <c r="G111" s="712"/>
      <c r="H111" s="715"/>
      <c r="I111" s="771"/>
      <c r="J111" s="221"/>
    </row>
    <row r="112" spans="1:10" ht="12.75">
      <c r="A112" s="707"/>
      <c r="B112" s="949" t="s">
        <v>478</v>
      </c>
      <c r="C112" s="963"/>
      <c r="D112" s="964"/>
      <c r="E112" s="964">
        <v>0</v>
      </c>
      <c r="F112" s="965"/>
      <c r="G112" s="964"/>
      <c r="H112" s="964">
        <v>0</v>
      </c>
      <c r="I112" s="791"/>
      <c r="J112" s="221"/>
    </row>
    <row r="113" spans="1:10" ht="12.75">
      <c r="A113" s="707"/>
      <c r="B113" s="949" t="s">
        <v>479</v>
      </c>
      <c r="C113" s="963"/>
      <c r="D113" s="964"/>
      <c r="E113" s="964">
        <v>0</v>
      </c>
      <c r="F113" s="965"/>
      <c r="G113" s="964"/>
      <c r="H113" s="964">
        <v>0</v>
      </c>
      <c r="I113" s="791"/>
      <c r="J113" s="221"/>
    </row>
    <row r="114" spans="1:10" ht="13.5" thickBot="1">
      <c r="A114" s="938"/>
      <c r="B114" s="998" t="s">
        <v>435</v>
      </c>
      <c r="C114" s="950"/>
      <c r="D114" s="940"/>
      <c r="E114" s="941">
        <f>SUM(E112:E113)</f>
        <v>0</v>
      </c>
      <c r="F114" s="939"/>
      <c r="G114" s="940"/>
      <c r="H114" s="942">
        <f>SUM(H112:H113)</f>
        <v>0</v>
      </c>
      <c r="I114" s="771"/>
      <c r="J114" s="221"/>
    </row>
    <row r="115" spans="1:10" ht="13.5" thickBot="1">
      <c r="A115" s="943"/>
      <c r="B115" s="999" t="s">
        <v>322</v>
      </c>
      <c r="C115" s="944"/>
      <c r="D115" s="945"/>
      <c r="E115" s="946">
        <f>E114+E110+E106+E102+E98+E94+E90+E86+E82+E78+E74+E70+E66+E61+E45</f>
        <v>0</v>
      </c>
      <c r="F115" s="951"/>
      <c r="G115" s="952"/>
      <c r="H115" s="946">
        <f>H114+H110+H106+H102+H98+H94+H90+H86+H82+H78+H74+H70+H66+H61+H45</f>
        <v>0</v>
      </c>
      <c r="I115" s="771"/>
      <c r="J115" s="221"/>
    </row>
    <row r="116" spans="1:10" ht="13.5" thickBot="1">
      <c r="A116" s="492"/>
      <c r="B116" s="493"/>
      <c r="C116" s="493"/>
      <c r="D116" s="493"/>
      <c r="E116" s="493"/>
      <c r="F116" s="493"/>
      <c r="G116" s="493"/>
      <c r="H116" s="551"/>
      <c r="I116" s="552"/>
      <c r="J116" s="221"/>
    </row>
    <row r="117" spans="1:12" ht="24" thickBot="1">
      <c r="A117" s="500" t="s">
        <v>448</v>
      </c>
      <c r="B117" s="501"/>
      <c r="C117" s="501"/>
      <c r="D117" s="8"/>
      <c r="E117" s="8"/>
      <c r="F117" s="8"/>
      <c r="G117" s="8"/>
      <c r="H117" s="8"/>
      <c r="I117" s="8"/>
      <c r="J117" s="502"/>
      <c r="L117" s="7"/>
    </row>
    <row r="118" spans="1:10" ht="12.75">
      <c r="A118" s="701" t="s">
        <v>462</v>
      </c>
      <c r="B118" s="1000" t="s">
        <v>438</v>
      </c>
      <c r="C118" s="741"/>
      <c r="D118" s="702"/>
      <c r="E118" s="703"/>
      <c r="F118" s="704"/>
      <c r="G118" s="705"/>
      <c r="H118" s="706"/>
      <c r="I118" s="743"/>
      <c r="J118" s="509"/>
    </row>
    <row r="119" spans="1:10" ht="12.75">
      <c r="A119" s="707"/>
      <c r="B119" s="949" t="s">
        <v>478</v>
      </c>
      <c r="C119" s="963"/>
      <c r="D119" s="964"/>
      <c r="E119" s="964">
        <v>0</v>
      </c>
      <c r="F119" s="965"/>
      <c r="G119" s="964"/>
      <c r="H119" s="964">
        <v>0</v>
      </c>
      <c r="I119" s="791"/>
      <c r="J119" s="509"/>
    </row>
    <row r="120" spans="1:10" ht="12.75">
      <c r="A120" s="707"/>
      <c r="B120" s="949" t="s">
        <v>479</v>
      </c>
      <c r="C120" s="963"/>
      <c r="D120" s="964"/>
      <c r="E120" s="964">
        <v>0</v>
      </c>
      <c r="F120" s="965"/>
      <c r="G120" s="964"/>
      <c r="H120" s="964">
        <v>0</v>
      </c>
      <c r="I120" s="791"/>
      <c r="J120" s="509"/>
    </row>
    <row r="121" spans="1:10" ht="12.75">
      <c r="A121" s="717"/>
      <c r="B121" s="762" t="s">
        <v>477</v>
      </c>
      <c r="C121" s="718"/>
      <c r="D121" s="709"/>
      <c r="E121" s="738">
        <f>SUM(E119:E120)</f>
        <v>0</v>
      </c>
      <c r="F121" s="718"/>
      <c r="G121" s="709"/>
      <c r="H121" s="713">
        <f>SUM(H119:H120)</f>
        <v>0</v>
      </c>
      <c r="I121" s="723"/>
      <c r="J121" s="509"/>
    </row>
    <row r="122" spans="1:10" ht="12.75">
      <c r="A122" s="707" t="s">
        <v>463</v>
      </c>
      <c r="B122" s="997" t="s">
        <v>440</v>
      </c>
      <c r="C122" s="718"/>
      <c r="D122" s="709"/>
      <c r="E122" s="714"/>
      <c r="F122" s="711"/>
      <c r="G122" s="712"/>
      <c r="H122" s="715"/>
      <c r="I122" s="723"/>
      <c r="J122" s="509"/>
    </row>
    <row r="123" spans="1:10" ht="12.75">
      <c r="A123" s="707"/>
      <c r="B123" s="949" t="s">
        <v>478</v>
      </c>
      <c r="C123" s="963"/>
      <c r="D123" s="964"/>
      <c r="E123" s="964">
        <v>0</v>
      </c>
      <c r="F123" s="965"/>
      <c r="G123" s="964"/>
      <c r="H123" s="964">
        <v>0</v>
      </c>
      <c r="I123" s="791"/>
      <c r="J123" s="509"/>
    </row>
    <row r="124" spans="1:10" ht="12.75">
      <c r="A124" s="707"/>
      <c r="B124" s="949" t="s">
        <v>479</v>
      </c>
      <c r="C124" s="963"/>
      <c r="D124" s="964"/>
      <c r="E124" s="964">
        <v>0</v>
      </c>
      <c r="F124" s="965"/>
      <c r="G124" s="964"/>
      <c r="H124" s="964">
        <v>0</v>
      </c>
      <c r="I124" s="791"/>
      <c r="J124" s="509"/>
    </row>
    <row r="125" spans="1:10" ht="12.75">
      <c r="A125" s="717"/>
      <c r="B125" s="762" t="s">
        <v>441</v>
      </c>
      <c r="C125" s="718"/>
      <c r="D125" s="709"/>
      <c r="E125" s="738">
        <f>SUM(E123:E124)</f>
        <v>0</v>
      </c>
      <c r="F125" s="718"/>
      <c r="G125" s="709"/>
      <c r="H125" s="713">
        <f>SUM(H123:H124)</f>
        <v>0</v>
      </c>
      <c r="I125" s="723"/>
      <c r="J125" s="509"/>
    </row>
    <row r="126" spans="1:10" ht="12.75">
      <c r="A126" s="707" t="s">
        <v>464</v>
      </c>
      <c r="B126" s="997" t="s">
        <v>158</v>
      </c>
      <c r="C126" s="718"/>
      <c r="D126" s="709"/>
      <c r="E126" s="714"/>
      <c r="F126" s="711"/>
      <c r="G126" s="712"/>
      <c r="H126" s="715"/>
      <c r="I126" s="723"/>
      <c r="J126" s="509"/>
    </row>
    <row r="127" spans="1:10" ht="12.75">
      <c r="A127" s="707"/>
      <c r="B127" s="949" t="s">
        <v>478</v>
      </c>
      <c r="C127" s="963"/>
      <c r="D127" s="964"/>
      <c r="E127" s="964">
        <v>0</v>
      </c>
      <c r="F127" s="965"/>
      <c r="G127" s="964"/>
      <c r="H127" s="964">
        <v>0</v>
      </c>
      <c r="I127" s="791"/>
      <c r="J127" s="509"/>
    </row>
    <row r="128" spans="1:10" ht="12.75">
      <c r="A128" s="707"/>
      <c r="B128" s="949" t="s">
        <v>479</v>
      </c>
      <c r="C128" s="963"/>
      <c r="D128" s="964"/>
      <c r="E128" s="964">
        <v>0</v>
      </c>
      <c r="F128" s="965"/>
      <c r="G128" s="964"/>
      <c r="H128" s="964">
        <v>0</v>
      </c>
      <c r="I128" s="791"/>
      <c r="J128" s="509"/>
    </row>
    <row r="129" spans="1:10" ht="13.5" thickBot="1">
      <c r="A129" s="938"/>
      <c r="B129" s="998" t="s">
        <v>443</v>
      </c>
      <c r="C129" s="939"/>
      <c r="D129" s="940"/>
      <c r="E129" s="941">
        <f>SUM(E127:E128)</f>
        <v>0</v>
      </c>
      <c r="F129" s="939"/>
      <c r="G129" s="940"/>
      <c r="H129" s="942">
        <f>SUM(H127:H128)</f>
        <v>0</v>
      </c>
      <c r="I129" s="830"/>
      <c r="J129" s="509"/>
    </row>
    <row r="130" spans="1:10" ht="13.5" thickBot="1">
      <c r="A130" s="943"/>
      <c r="B130" s="999" t="s">
        <v>323</v>
      </c>
      <c r="C130" s="944"/>
      <c r="D130" s="945"/>
      <c r="E130" s="946">
        <f>E115+E121+E125+E129</f>
        <v>0</v>
      </c>
      <c r="F130" s="944"/>
      <c r="G130" s="945"/>
      <c r="H130" s="946">
        <f>H115+H121+H125+H129</f>
        <v>0</v>
      </c>
      <c r="I130" s="831"/>
      <c r="J130" s="221"/>
    </row>
    <row r="131" spans="1:10" ht="13.5" thickBot="1">
      <c r="A131" s="505"/>
      <c r="B131" s="505"/>
      <c r="C131" s="505"/>
      <c r="D131" s="505"/>
      <c r="E131" s="505"/>
      <c r="F131" s="505"/>
      <c r="G131" s="505"/>
      <c r="H131" s="505"/>
      <c r="I131" s="510"/>
      <c r="J131" s="511"/>
    </row>
    <row r="132" spans="1:10" ht="24" thickBot="1">
      <c r="A132" s="500" t="s">
        <v>449</v>
      </c>
      <c r="B132" s="503"/>
      <c r="C132" s="503"/>
      <c r="D132" s="503"/>
      <c r="E132" s="503"/>
      <c r="F132" s="503"/>
      <c r="G132" s="503"/>
      <c r="H132" s="503"/>
      <c r="I132" s="503"/>
      <c r="J132" s="504"/>
    </row>
    <row r="133" spans="1:12" ht="18" customHeight="1" thickBot="1">
      <c r="A133" s="694"/>
      <c r="B133" s="695"/>
      <c r="C133" s="735"/>
      <c r="D133" s="699"/>
      <c r="E133" s="700" t="s">
        <v>398</v>
      </c>
      <c r="F133" s="735"/>
      <c r="G133" s="699"/>
      <c r="H133" s="699" t="s">
        <v>398</v>
      </c>
      <c r="I133" s="698"/>
      <c r="J133" s="697"/>
      <c r="L133" s="7"/>
    </row>
    <row r="134" spans="1:10" ht="12.75">
      <c r="A134" s="769" t="s">
        <v>126</v>
      </c>
      <c r="B134" s="996" t="s">
        <v>287</v>
      </c>
      <c r="C134" s="741"/>
      <c r="D134" s="803"/>
      <c r="E134" s="810">
        <v>0</v>
      </c>
      <c r="F134" s="741"/>
      <c r="G134" s="806"/>
      <c r="H134" s="749">
        <v>0</v>
      </c>
      <c r="I134" s="750"/>
      <c r="J134" s="221"/>
    </row>
    <row r="135" spans="1:10" ht="12.75">
      <c r="A135" s="717" t="s">
        <v>307</v>
      </c>
      <c r="B135" s="761" t="s">
        <v>288</v>
      </c>
      <c r="C135" s="718"/>
      <c r="D135" s="804"/>
      <c r="E135" s="811">
        <v>0</v>
      </c>
      <c r="F135" s="718"/>
      <c r="G135" s="807"/>
      <c r="H135" s="721">
        <v>0</v>
      </c>
      <c r="I135" s="746"/>
      <c r="J135" s="221"/>
    </row>
    <row r="136" spans="1:10" ht="12.75">
      <c r="A136" s="717"/>
      <c r="B136" s="762" t="s">
        <v>408</v>
      </c>
      <c r="C136" s="718"/>
      <c r="D136" s="804"/>
      <c r="E136" s="719">
        <f>SUM(E134:E135)</f>
        <v>0</v>
      </c>
      <c r="F136" s="718"/>
      <c r="G136" s="808"/>
      <c r="H136" s="713">
        <f>SUM(H134:H135)</f>
        <v>0</v>
      </c>
      <c r="I136" s="772" t="str">
        <f aca="true" t="shared" si="1" ref="I136:I141">IF(E136=0," ",IF(E136=H136,"Requested amount was found to be non-duplicative and reasonable.","Adjusted amount was found to be non-duplicative and reasonable."))</f>
        <v> </v>
      </c>
      <c r="J136" s="221"/>
    </row>
    <row r="137" spans="1:10" ht="12.75">
      <c r="A137" s="717" t="s">
        <v>308</v>
      </c>
      <c r="B137" s="759" t="s">
        <v>399</v>
      </c>
      <c r="C137" s="724"/>
      <c r="D137" s="729"/>
      <c r="E137" s="757">
        <f>ROUND($E$136*'Tribal Request'!E7,0)</f>
        <v>0</v>
      </c>
      <c r="F137" s="724"/>
      <c r="G137" s="809"/>
      <c r="H137" s="732">
        <f>ROUND($H$136*'Tribal Request'!E7,0)</f>
        <v>0</v>
      </c>
      <c r="I137" s="772" t="str">
        <f t="shared" si="1"/>
        <v> </v>
      </c>
      <c r="J137" s="221"/>
    </row>
    <row r="138" spans="1:10" ht="12.75">
      <c r="A138" s="717" t="s">
        <v>251</v>
      </c>
      <c r="B138" s="759" t="s">
        <v>400</v>
      </c>
      <c r="C138" s="724"/>
      <c r="D138" s="729"/>
      <c r="E138" s="757">
        <f>ROUND($E$136*'Tribal Request'!E8,0)</f>
        <v>0</v>
      </c>
      <c r="F138" s="724"/>
      <c r="G138" s="809"/>
      <c r="H138" s="732">
        <f>ROUND($H$136*'Tribal Request'!E8,0)</f>
        <v>0</v>
      </c>
      <c r="I138" s="772" t="str">
        <f t="shared" si="1"/>
        <v> </v>
      </c>
      <c r="J138" s="221"/>
    </row>
    <row r="139" spans="1:10" ht="12.75">
      <c r="A139" s="717" t="s">
        <v>252</v>
      </c>
      <c r="B139" s="759" t="s">
        <v>401</v>
      </c>
      <c r="C139" s="724"/>
      <c r="D139" s="729"/>
      <c r="E139" s="757">
        <f>ROUND($E$136*'Tribal Request'!E9,0)</f>
        <v>0</v>
      </c>
      <c r="F139" s="724"/>
      <c r="G139" s="809"/>
      <c r="H139" s="732">
        <f>ROUND($H$136*'Tribal Request'!E9,0)</f>
        <v>0</v>
      </c>
      <c r="I139" s="772" t="str">
        <f t="shared" si="1"/>
        <v> </v>
      </c>
      <c r="J139" s="221"/>
    </row>
    <row r="140" spans="1:10" ht="12.75">
      <c r="A140" s="717" t="s">
        <v>256</v>
      </c>
      <c r="B140" s="761" t="s">
        <v>267</v>
      </c>
      <c r="C140" s="718"/>
      <c r="D140" s="709"/>
      <c r="E140" s="757">
        <f>ROUND($E$136*'Tribal Request'!E10,0)</f>
        <v>0</v>
      </c>
      <c r="F140" s="718"/>
      <c r="G140" s="729"/>
      <c r="H140" s="732">
        <f>ROUND($H$136*'Tribal Request'!E10,0)</f>
        <v>0</v>
      </c>
      <c r="I140" s="772" t="str">
        <f t="shared" si="1"/>
        <v> </v>
      </c>
      <c r="J140" s="221"/>
    </row>
    <row r="141" spans="1:10" ht="12.75">
      <c r="A141" s="717" t="s">
        <v>309</v>
      </c>
      <c r="B141" s="761" t="s">
        <v>247</v>
      </c>
      <c r="C141" s="718"/>
      <c r="D141" s="709"/>
      <c r="E141" s="757">
        <f>ROUND($E$136*'Tribal Request'!E11,0)</f>
        <v>0</v>
      </c>
      <c r="F141" s="718"/>
      <c r="G141" s="729"/>
      <c r="H141" s="732">
        <f>ROUND($H$136*'Tribal Request'!E11,0)</f>
        <v>0</v>
      </c>
      <c r="I141" s="772" t="str">
        <f t="shared" si="1"/>
        <v> </v>
      </c>
      <c r="J141" s="221"/>
    </row>
    <row r="142" spans="1:10" ht="12.75">
      <c r="A142" s="717" t="s">
        <v>310</v>
      </c>
      <c r="B142" s="761" t="s">
        <v>289</v>
      </c>
      <c r="C142" s="730"/>
      <c r="D142" s="805"/>
      <c r="E142" s="812">
        <v>0</v>
      </c>
      <c r="F142" s="730"/>
      <c r="G142" s="732">
        <f>'PFSA Profile WS Summary'!C114</f>
        <v>0</v>
      </c>
      <c r="H142" s="721">
        <v>0</v>
      </c>
      <c r="I142" s="773"/>
      <c r="J142" s="221"/>
    </row>
    <row r="143" spans="1:10" ht="12.75">
      <c r="A143" s="717"/>
      <c r="B143" s="762" t="s">
        <v>407</v>
      </c>
      <c r="C143" s="730"/>
      <c r="D143" s="709"/>
      <c r="E143" s="728">
        <f>SUM(E137:E142)</f>
        <v>0</v>
      </c>
      <c r="F143" s="733"/>
      <c r="G143" s="728">
        <f>SUM(G140:G142)</f>
        <v>0</v>
      </c>
      <c r="H143" s="728">
        <f>SUM(H137:H142)</f>
        <v>0</v>
      </c>
      <c r="I143" s="774"/>
      <c r="J143" s="221"/>
    </row>
    <row r="144" spans="1:10" s="696" customFormat="1" ht="12.75">
      <c r="A144" s="734"/>
      <c r="B144" s="730"/>
      <c r="C144" s="960" t="s">
        <v>405</v>
      </c>
      <c r="D144" s="960" t="s">
        <v>406</v>
      </c>
      <c r="E144" s="961" t="s">
        <v>5</v>
      </c>
      <c r="F144" s="961" t="s">
        <v>405</v>
      </c>
      <c r="G144" s="960" t="s">
        <v>406</v>
      </c>
      <c r="H144" s="961" t="s">
        <v>5</v>
      </c>
      <c r="I144" s="775"/>
      <c r="J144" s="221"/>
    </row>
    <row r="145" spans="1:10" s="696" customFormat="1" ht="12.75">
      <c r="A145" s="707" t="s">
        <v>311</v>
      </c>
      <c r="B145" s="997" t="s">
        <v>411</v>
      </c>
      <c r="C145" s="961"/>
      <c r="D145" s="961"/>
      <c r="E145" s="962"/>
      <c r="F145" s="960"/>
      <c r="G145" s="960"/>
      <c r="H145" s="961"/>
      <c r="I145" s="774"/>
      <c r="J145" s="221"/>
    </row>
    <row r="146" spans="1:10" s="696" customFormat="1" ht="12.75">
      <c r="A146" s="707"/>
      <c r="B146" s="949" t="s">
        <v>478</v>
      </c>
      <c r="C146" s="963"/>
      <c r="D146" s="964"/>
      <c r="E146" s="964">
        <v>0</v>
      </c>
      <c r="F146" s="965"/>
      <c r="G146" s="964"/>
      <c r="H146" s="964">
        <v>0</v>
      </c>
      <c r="I146" s="791"/>
      <c r="J146" s="221"/>
    </row>
    <row r="147" spans="1:10" s="696" customFormat="1" ht="12.75">
      <c r="A147" s="707"/>
      <c r="B147" s="949" t="s">
        <v>479</v>
      </c>
      <c r="C147" s="963"/>
      <c r="D147" s="964"/>
      <c r="E147" s="964">
        <v>0</v>
      </c>
      <c r="F147" s="965"/>
      <c r="G147" s="964"/>
      <c r="H147" s="964">
        <v>0</v>
      </c>
      <c r="I147" s="791"/>
      <c r="J147" s="221"/>
    </row>
    <row r="148" spans="1:10" ht="12.75">
      <c r="A148" s="966"/>
      <c r="B148" s="762" t="s">
        <v>409</v>
      </c>
      <c r="C148" s="708"/>
      <c r="D148" s="709"/>
      <c r="E148" s="738">
        <f>SUM(E146:E147)</f>
        <v>0</v>
      </c>
      <c r="F148" s="718"/>
      <c r="G148" s="709"/>
      <c r="H148" s="713">
        <f>SUM(H146:H147)</f>
        <v>0</v>
      </c>
      <c r="I148" s="724"/>
      <c r="J148" s="221"/>
    </row>
    <row r="149" spans="1:10" ht="12.75">
      <c r="A149" s="707" t="s">
        <v>312</v>
      </c>
      <c r="B149" s="997" t="s">
        <v>412</v>
      </c>
      <c r="C149" s="708"/>
      <c r="D149" s="709"/>
      <c r="E149" s="714"/>
      <c r="F149" s="711"/>
      <c r="G149" s="712"/>
      <c r="H149" s="715"/>
      <c r="I149" s="771"/>
      <c r="J149" s="221"/>
    </row>
    <row r="150" spans="1:10" ht="12.75">
      <c r="A150" s="707"/>
      <c r="B150" s="949" t="s">
        <v>478</v>
      </c>
      <c r="C150" s="963"/>
      <c r="D150" s="964"/>
      <c r="E150" s="964">
        <v>0</v>
      </c>
      <c r="F150" s="965"/>
      <c r="G150" s="964"/>
      <c r="H150" s="964">
        <v>0</v>
      </c>
      <c r="I150" s="791"/>
      <c r="J150" s="221"/>
    </row>
    <row r="151" spans="1:10" ht="12.75">
      <c r="A151" s="707"/>
      <c r="B151" s="949" t="s">
        <v>479</v>
      </c>
      <c r="C151" s="963"/>
      <c r="D151" s="964"/>
      <c r="E151" s="964">
        <v>0</v>
      </c>
      <c r="F151" s="965"/>
      <c r="G151" s="964"/>
      <c r="H151" s="964">
        <v>0</v>
      </c>
      <c r="I151" s="791"/>
      <c r="J151" s="221"/>
    </row>
    <row r="152" spans="1:10" ht="12.75">
      <c r="A152" s="717"/>
      <c r="B152" s="762" t="s">
        <v>410</v>
      </c>
      <c r="C152" s="708"/>
      <c r="D152" s="709"/>
      <c r="E152" s="738">
        <f>SUM(E150:E151)</f>
        <v>0</v>
      </c>
      <c r="F152" s="718"/>
      <c r="G152" s="709"/>
      <c r="H152" s="713">
        <f>SUM(H150:H151)</f>
        <v>0</v>
      </c>
      <c r="I152" s="771"/>
      <c r="J152" s="221"/>
    </row>
    <row r="153" spans="1:10" ht="12.75">
      <c r="A153" s="707" t="s">
        <v>313</v>
      </c>
      <c r="B153" s="997" t="s">
        <v>414</v>
      </c>
      <c r="C153" s="708"/>
      <c r="D153" s="709"/>
      <c r="E153" s="714"/>
      <c r="F153" s="711"/>
      <c r="G153" s="712"/>
      <c r="H153" s="715"/>
      <c r="I153" s="771"/>
      <c r="J153" s="221"/>
    </row>
    <row r="154" spans="1:10" ht="12.75">
      <c r="A154" s="707"/>
      <c r="B154" s="949" t="s">
        <v>478</v>
      </c>
      <c r="C154" s="963"/>
      <c r="D154" s="964"/>
      <c r="E154" s="964">
        <v>0</v>
      </c>
      <c r="F154" s="965"/>
      <c r="G154" s="964"/>
      <c r="H154" s="964">
        <v>0</v>
      </c>
      <c r="I154" s="791"/>
      <c r="J154" s="221"/>
    </row>
    <row r="155" spans="1:10" ht="12.75">
      <c r="A155" s="707"/>
      <c r="B155" s="949" t="s">
        <v>479</v>
      </c>
      <c r="C155" s="963"/>
      <c r="D155" s="964"/>
      <c r="E155" s="964">
        <v>0</v>
      </c>
      <c r="F155" s="965"/>
      <c r="G155" s="964"/>
      <c r="H155" s="964">
        <v>0</v>
      </c>
      <c r="I155" s="791"/>
      <c r="J155" s="221"/>
    </row>
    <row r="156" spans="1:10" ht="12.75">
      <c r="A156" s="717"/>
      <c r="B156" s="762" t="s">
        <v>413</v>
      </c>
      <c r="C156" s="708"/>
      <c r="D156" s="709"/>
      <c r="E156" s="738">
        <f>SUM(E154:E155)</f>
        <v>0</v>
      </c>
      <c r="F156" s="718"/>
      <c r="G156" s="709"/>
      <c r="H156" s="713">
        <f>SUM(H154:H155)</f>
        <v>0</v>
      </c>
      <c r="I156" s="771"/>
      <c r="J156" s="221"/>
    </row>
    <row r="157" spans="1:10" ht="12.75">
      <c r="A157" s="707" t="s">
        <v>314</v>
      </c>
      <c r="B157" s="997" t="s">
        <v>41</v>
      </c>
      <c r="C157" s="708"/>
      <c r="D157" s="709"/>
      <c r="E157" s="714"/>
      <c r="F157" s="711"/>
      <c r="G157" s="712"/>
      <c r="H157" s="715"/>
      <c r="I157" s="771"/>
      <c r="J157" s="221"/>
    </row>
    <row r="158" spans="1:10" ht="12.75">
      <c r="A158" s="707"/>
      <c r="B158" s="949" t="s">
        <v>478</v>
      </c>
      <c r="C158" s="963"/>
      <c r="D158" s="964"/>
      <c r="E158" s="964">
        <v>0</v>
      </c>
      <c r="F158" s="965"/>
      <c r="G158" s="964"/>
      <c r="H158" s="964">
        <v>0</v>
      </c>
      <c r="I158" s="791"/>
      <c r="J158" s="221"/>
    </row>
    <row r="159" spans="1:10" ht="12.75">
      <c r="A159" s="707"/>
      <c r="B159" s="949" t="s">
        <v>479</v>
      </c>
      <c r="C159" s="963"/>
      <c r="D159" s="964"/>
      <c r="E159" s="964">
        <v>0</v>
      </c>
      <c r="F159" s="965"/>
      <c r="G159" s="964"/>
      <c r="H159" s="964">
        <v>0</v>
      </c>
      <c r="I159" s="791"/>
      <c r="J159" s="221"/>
    </row>
    <row r="160" spans="1:10" ht="12.75">
      <c r="A160" s="717"/>
      <c r="B160" s="762" t="s">
        <v>415</v>
      </c>
      <c r="C160" s="708"/>
      <c r="D160" s="709"/>
      <c r="E160" s="738">
        <f>SUM(E158:E159)</f>
        <v>0</v>
      </c>
      <c r="F160" s="718"/>
      <c r="G160" s="709"/>
      <c r="H160" s="713">
        <f>SUM(H158:H159)</f>
        <v>0</v>
      </c>
      <c r="I160" s="771"/>
      <c r="J160" s="221"/>
    </row>
    <row r="161" spans="1:10" ht="12.75">
      <c r="A161" s="707" t="s">
        <v>315</v>
      </c>
      <c r="B161" s="997" t="s">
        <v>417</v>
      </c>
      <c r="C161" s="708"/>
      <c r="D161" s="709"/>
      <c r="E161" s="714"/>
      <c r="F161" s="711"/>
      <c r="G161" s="712"/>
      <c r="H161" s="715"/>
      <c r="I161" s="771"/>
      <c r="J161" s="221"/>
    </row>
    <row r="162" spans="1:10" ht="12.75">
      <c r="A162" s="707"/>
      <c r="B162" s="949" t="s">
        <v>478</v>
      </c>
      <c r="C162" s="963"/>
      <c r="D162" s="964"/>
      <c r="E162" s="964">
        <v>0</v>
      </c>
      <c r="F162" s="965"/>
      <c r="G162" s="964"/>
      <c r="H162" s="964">
        <v>0</v>
      </c>
      <c r="I162" s="791"/>
      <c r="J162" s="221"/>
    </row>
    <row r="163" spans="1:10" ht="12.75">
      <c r="A163" s="707"/>
      <c r="B163" s="949" t="s">
        <v>479</v>
      </c>
      <c r="C163" s="963"/>
      <c r="D163" s="964"/>
      <c r="E163" s="964">
        <v>0</v>
      </c>
      <c r="F163" s="965"/>
      <c r="G163" s="964"/>
      <c r="H163" s="964">
        <v>0</v>
      </c>
      <c r="I163" s="791"/>
      <c r="J163" s="221"/>
    </row>
    <row r="164" spans="1:10" ht="12.75">
      <c r="A164" s="717"/>
      <c r="B164" s="762" t="s">
        <v>416</v>
      </c>
      <c r="C164" s="708"/>
      <c r="D164" s="709"/>
      <c r="E164" s="738">
        <f>SUM(E162:E163)</f>
        <v>0</v>
      </c>
      <c r="F164" s="718"/>
      <c r="G164" s="709"/>
      <c r="H164" s="713">
        <f>SUM(H162:H163)</f>
        <v>0</v>
      </c>
      <c r="I164" s="771"/>
      <c r="J164" s="221"/>
    </row>
    <row r="165" spans="1:10" ht="12.75">
      <c r="A165" s="707" t="s">
        <v>316</v>
      </c>
      <c r="B165" s="997" t="s">
        <v>418</v>
      </c>
      <c r="C165" s="708"/>
      <c r="D165" s="709"/>
      <c r="E165" s="714"/>
      <c r="F165" s="711"/>
      <c r="G165" s="712"/>
      <c r="H165" s="715"/>
      <c r="I165" s="771"/>
      <c r="J165" s="221"/>
    </row>
    <row r="166" spans="1:10" ht="12.75">
      <c r="A166" s="707"/>
      <c r="B166" s="949" t="s">
        <v>478</v>
      </c>
      <c r="C166" s="963"/>
      <c r="D166" s="964"/>
      <c r="E166" s="964">
        <v>0</v>
      </c>
      <c r="F166" s="965"/>
      <c r="G166" s="964"/>
      <c r="H166" s="964">
        <v>0</v>
      </c>
      <c r="I166" s="791"/>
      <c r="J166" s="221"/>
    </row>
    <row r="167" spans="1:10" ht="12.75">
      <c r="A167" s="707"/>
      <c r="B167" s="949" t="s">
        <v>479</v>
      </c>
      <c r="C167" s="963"/>
      <c r="D167" s="964"/>
      <c r="E167" s="964">
        <v>0</v>
      </c>
      <c r="F167" s="965"/>
      <c r="G167" s="964"/>
      <c r="H167" s="964">
        <v>0</v>
      </c>
      <c r="I167" s="791"/>
      <c r="J167" s="221"/>
    </row>
    <row r="168" spans="1:10" ht="12.75">
      <c r="A168" s="717"/>
      <c r="B168" s="762" t="s">
        <v>419</v>
      </c>
      <c r="C168" s="708"/>
      <c r="D168" s="709"/>
      <c r="E168" s="738">
        <f>SUM(E166:E167)</f>
        <v>0</v>
      </c>
      <c r="F168" s="718"/>
      <c r="G168" s="709"/>
      <c r="H168" s="713">
        <f>SUM(H166:H167)</f>
        <v>0</v>
      </c>
      <c r="I168" s="771"/>
      <c r="J168" s="221"/>
    </row>
    <row r="169" spans="1:10" ht="12.75">
      <c r="A169" s="707" t="s">
        <v>317</v>
      </c>
      <c r="B169" s="997" t="s">
        <v>420</v>
      </c>
      <c r="C169" s="708"/>
      <c r="D169" s="709"/>
      <c r="E169" s="714"/>
      <c r="F169" s="711"/>
      <c r="G169" s="712"/>
      <c r="H169" s="715"/>
      <c r="I169" s="771"/>
      <c r="J169" s="221"/>
    </row>
    <row r="170" spans="1:10" ht="12.75">
      <c r="A170" s="707"/>
      <c r="B170" s="949" t="s">
        <v>478</v>
      </c>
      <c r="C170" s="963"/>
      <c r="D170" s="964"/>
      <c r="E170" s="964">
        <v>0</v>
      </c>
      <c r="F170" s="965"/>
      <c r="G170" s="964"/>
      <c r="H170" s="964">
        <v>0</v>
      </c>
      <c r="I170" s="791"/>
      <c r="J170" s="221"/>
    </row>
    <row r="171" spans="1:10" ht="12.75">
      <c r="A171" s="707"/>
      <c r="B171" s="949" t="s">
        <v>479</v>
      </c>
      <c r="C171" s="963"/>
      <c r="D171" s="964"/>
      <c r="E171" s="964">
        <v>0</v>
      </c>
      <c r="F171" s="965"/>
      <c r="G171" s="964"/>
      <c r="H171" s="964">
        <v>0</v>
      </c>
      <c r="I171" s="791"/>
      <c r="J171" s="221"/>
    </row>
    <row r="172" spans="1:10" ht="12.75">
      <c r="A172" s="717"/>
      <c r="B172" s="762" t="s">
        <v>421</v>
      </c>
      <c r="C172" s="708"/>
      <c r="D172" s="709"/>
      <c r="E172" s="738">
        <f>SUM(E170:E171)</f>
        <v>0</v>
      </c>
      <c r="F172" s="718"/>
      <c r="G172" s="709"/>
      <c r="H172" s="713">
        <f>SUM(H170:H171)</f>
        <v>0</v>
      </c>
      <c r="I172" s="771"/>
      <c r="J172" s="221"/>
    </row>
    <row r="173" spans="1:10" ht="12.75">
      <c r="A173" s="707" t="s">
        <v>318</v>
      </c>
      <c r="B173" s="997" t="s">
        <v>422</v>
      </c>
      <c r="C173" s="708"/>
      <c r="D173" s="709"/>
      <c r="E173" s="714"/>
      <c r="F173" s="711"/>
      <c r="G173" s="712"/>
      <c r="H173" s="715"/>
      <c r="I173" s="771"/>
      <c r="J173" s="221"/>
    </row>
    <row r="174" spans="1:10" ht="12.75">
      <c r="A174" s="707"/>
      <c r="B174" s="949" t="s">
        <v>478</v>
      </c>
      <c r="C174" s="963"/>
      <c r="D174" s="964"/>
      <c r="E174" s="964">
        <v>0</v>
      </c>
      <c r="F174" s="965"/>
      <c r="G174" s="964"/>
      <c r="H174" s="964">
        <v>0</v>
      </c>
      <c r="I174" s="791"/>
      <c r="J174" s="221"/>
    </row>
    <row r="175" spans="1:10" ht="12.75">
      <c r="A175" s="707"/>
      <c r="B175" s="949" t="s">
        <v>479</v>
      </c>
      <c r="C175" s="963"/>
      <c r="D175" s="964"/>
      <c r="E175" s="964">
        <v>0</v>
      </c>
      <c r="F175" s="965"/>
      <c r="G175" s="964"/>
      <c r="H175" s="964">
        <v>0</v>
      </c>
      <c r="I175" s="791"/>
      <c r="J175" s="221"/>
    </row>
    <row r="176" spans="1:10" ht="12.75">
      <c r="A176" s="717"/>
      <c r="B176" s="762" t="s">
        <v>423</v>
      </c>
      <c r="C176" s="708"/>
      <c r="D176" s="709"/>
      <c r="E176" s="738">
        <f>SUM(E174:E175)</f>
        <v>0</v>
      </c>
      <c r="F176" s="718"/>
      <c r="G176" s="709"/>
      <c r="H176" s="713">
        <f>SUM(H174:H175)</f>
        <v>0</v>
      </c>
      <c r="I176" s="771"/>
      <c r="J176" s="221"/>
    </row>
    <row r="177" spans="1:10" ht="12.75">
      <c r="A177" s="707" t="s">
        <v>319</v>
      </c>
      <c r="B177" s="997" t="s">
        <v>424</v>
      </c>
      <c r="C177" s="708"/>
      <c r="D177" s="709"/>
      <c r="E177" s="714"/>
      <c r="F177" s="711"/>
      <c r="G177" s="712"/>
      <c r="H177" s="715"/>
      <c r="I177" s="771"/>
      <c r="J177" s="221"/>
    </row>
    <row r="178" spans="1:10" ht="12.75">
      <c r="A178" s="707"/>
      <c r="B178" s="949" t="s">
        <v>478</v>
      </c>
      <c r="C178" s="963"/>
      <c r="D178" s="964"/>
      <c r="E178" s="964">
        <v>0</v>
      </c>
      <c r="F178" s="965"/>
      <c r="G178" s="964"/>
      <c r="H178" s="964">
        <v>0</v>
      </c>
      <c r="I178" s="791"/>
      <c r="J178" s="221"/>
    </row>
    <row r="179" spans="1:10" ht="12.75">
      <c r="A179" s="707"/>
      <c r="B179" s="949" t="s">
        <v>479</v>
      </c>
      <c r="C179" s="963"/>
      <c r="D179" s="964"/>
      <c r="E179" s="964">
        <v>0</v>
      </c>
      <c r="F179" s="965"/>
      <c r="G179" s="964"/>
      <c r="H179" s="964">
        <v>0</v>
      </c>
      <c r="I179" s="791"/>
      <c r="J179" s="221"/>
    </row>
    <row r="180" spans="1:10" ht="12.75">
      <c r="A180" s="717"/>
      <c r="B180" s="762" t="s">
        <v>425</v>
      </c>
      <c r="C180" s="708"/>
      <c r="D180" s="709"/>
      <c r="E180" s="738">
        <f>SUM(E178:E179)</f>
        <v>0</v>
      </c>
      <c r="F180" s="718"/>
      <c r="G180" s="709"/>
      <c r="H180" s="713">
        <f>SUM(H178:H179)</f>
        <v>0</v>
      </c>
      <c r="I180" s="771"/>
      <c r="J180" s="221"/>
    </row>
    <row r="181" spans="1:10" ht="12.75">
      <c r="A181" s="707" t="s">
        <v>320</v>
      </c>
      <c r="B181" s="997" t="s">
        <v>426</v>
      </c>
      <c r="C181" s="708"/>
      <c r="D181" s="709"/>
      <c r="E181" s="714"/>
      <c r="F181" s="711"/>
      <c r="G181" s="712"/>
      <c r="H181" s="715"/>
      <c r="I181" s="771"/>
      <c r="J181" s="221"/>
    </row>
    <row r="182" spans="1:10" ht="12.75">
      <c r="A182" s="707"/>
      <c r="B182" s="949" t="s">
        <v>478</v>
      </c>
      <c r="C182" s="963"/>
      <c r="D182" s="964"/>
      <c r="E182" s="964">
        <v>0</v>
      </c>
      <c r="F182" s="965"/>
      <c r="G182" s="964"/>
      <c r="H182" s="964">
        <v>0</v>
      </c>
      <c r="I182" s="791"/>
      <c r="J182" s="221"/>
    </row>
    <row r="183" spans="1:10" ht="12.75">
      <c r="A183" s="707"/>
      <c r="B183" s="949" t="s">
        <v>479</v>
      </c>
      <c r="C183" s="963"/>
      <c r="D183" s="964"/>
      <c r="E183" s="964">
        <v>0</v>
      </c>
      <c r="F183" s="965"/>
      <c r="G183" s="964"/>
      <c r="H183" s="964">
        <v>0</v>
      </c>
      <c r="I183" s="791"/>
      <c r="J183" s="221"/>
    </row>
    <row r="184" spans="1:10" ht="25.5">
      <c r="A184" s="717"/>
      <c r="B184" s="762" t="s">
        <v>427</v>
      </c>
      <c r="C184" s="708"/>
      <c r="D184" s="709"/>
      <c r="E184" s="738">
        <f>SUM(E182:E183)</f>
        <v>0</v>
      </c>
      <c r="F184" s="718"/>
      <c r="G184" s="709"/>
      <c r="H184" s="713">
        <f>SUM(H182:H183)</f>
        <v>0</v>
      </c>
      <c r="I184" s="771"/>
      <c r="J184" s="221"/>
    </row>
    <row r="185" spans="1:10" ht="12.75">
      <c r="A185" s="707" t="s">
        <v>428</v>
      </c>
      <c r="B185" s="997" t="s">
        <v>429</v>
      </c>
      <c r="C185" s="708"/>
      <c r="D185" s="709"/>
      <c r="E185" s="714"/>
      <c r="F185" s="711"/>
      <c r="G185" s="712"/>
      <c r="H185" s="715"/>
      <c r="I185" s="771"/>
      <c r="J185" s="221"/>
    </row>
    <row r="186" spans="1:10" ht="12.75">
      <c r="A186" s="707"/>
      <c r="B186" s="949" t="s">
        <v>478</v>
      </c>
      <c r="C186" s="963"/>
      <c r="D186" s="964"/>
      <c r="E186" s="964">
        <v>0</v>
      </c>
      <c r="F186" s="965"/>
      <c r="G186" s="964"/>
      <c r="H186" s="964">
        <v>0</v>
      </c>
      <c r="I186" s="791"/>
      <c r="J186" s="221"/>
    </row>
    <row r="187" spans="1:10" ht="12.75">
      <c r="A187" s="707"/>
      <c r="B187" s="949" t="s">
        <v>479</v>
      </c>
      <c r="C187" s="963"/>
      <c r="D187" s="964"/>
      <c r="E187" s="964">
        <v>0</v>
      </c>
      <c r="F187" s="965"/>
      <c r="G187" s="964"/>
      <c r="H187" s="964">
        <v>0</v>
      </c>
      <c r="I187" s="791"/>
      <c r="J187" s="221"/>
    </row>
    <row r="188" spans="1:10" ht="12.75">
      <c r="A188" s="717"/>
      <c r="B188" s="762" t="s">
        <v>430</v>
      </c>
      <c r="C188" s="708"/>
      <c r="D188" s="709"/>
      <c r="E188" s="738">
        <f>SUM(E186:E187)</f>
        <v>0</v>
      </c>
      <c r="F188" s="718"/>
      <c r="G188" s="709"/>
      <c r="H188" s="713">
        <f>SUM(H186:H187)</f>
        <v>0</v>
      </c>
      <c r="I188" s="771"/>
      <c r="J188" s="221"/>
    </row>
    <row r="189" spans="1:10" ht="12.75">
      <c r="A189" s="707" t="s">
        <v>431</v>
      </c>
      <c r="B189" s="997" t="s">
        <v>433</v>
      </c>
      <c r="C189" s="708"/>
      <c r="D189" s="709"/>
      <c r="E189" s="714"/>
      <c r="F189" s="711"/>
      <c r="G189" s="712"/>
      <c r="H189" s="715"/>
      <c r="I189" s="771"/>
      <c r="J189" s="221"/>
    </row>
    <row r="190" spans="1:10" ht="12.75">
      <c r="A190" s="707"/>
      <c r="B190" s="949" t="s">
        <v>478</v>
      </c>
      <c r="C190" s="963"/>
      <c r="D190" s="964"/>
      <c r="E190" s="964">
        <v>0</v>
      </c>
      <c r="F190" s="965"/>
      <c r="G190" s="964"/>
      <c r="H190" s="964">
        <v>0</v>
      </c>
      <c r="I190" s="791"/>
      <c r="J190" s="221"/>
    </row>
    <row r="191" spans="1:10" ht="12.75">
      <c r="A191" s="707"/>
      <c r="B191" s="949" t="s">
        <v>479</v>
      </c>
      <c r="C191" s="963"/>
      <c r="D191" s="964"/>
      <c r="E191" s="964">
        <v>0</v>
      </c>
      <c r="F191" s="965"/>
      <c r="G191" s="964"/>
      <c r="H191" s="964">
        <v>0</v>
      </c>
      <c r="I191" s="791"/>
      <c r="J191" s="221"/>
    </row>
    <row r="192" spans="1:10" ht="12.75">
      <c r="A192" s="717"/>
      <c r="B192" s="762" t="s">
        <v>432</v>
      </c>
      <c r="C192" s="708"/>
      <c r="D192" s="709"/>
      <c r="E192" s="738">
        <f>SUM(E190:E191)</f>
        <v>0</v>
      </c>
      <c r="F192" s="718"/>
      <c r="G192" s="709"/>
      <c r="H192" s="713">
        <f>SUM(H190:H191)</f>
        <v>0</v>
      </c>
      <c r="I192" s="771"/>
      <c r="J192" s="221"/>
    </row>
    <row r="193" spans="1:10" ht="12.75">
      <c r="A193" s="707" t="s">
        <v>434</v>
      </c>
      <c r="B193" s="997" t="s">
        <v>133</v>
      </c>
      <c r="C193" s="708"/>
      <c r="D193" s="709"/>
      <c r="E193" s="714"/>
      <c r="F193" s="711"/>
      <c r="G193" s="712"/>
      <c r="H193" s="715"/>
      <c r="I193" s="771"/>
      <c r="J193" s="221"/>
    </row>
    <row r="194" spans="1:10" ht="12.75">
      <c r="A194" s="707"/>
      <c r="B194" s="949" t="s">
        <v>478</v>
      </c>
      <c r="C194" s="963"/>
      <c r="D194" s="964"/>
      <c r="E194" s="964">
        <v>0</v>
      </c>
      <c r="F194" s="965"/>
      <c r="G194" s="964"/>
      <c r="H194" s="964">
        <v>0</v>
      </c>
      <c r="I194" s="791"/>
      <c r="J194" s="221"/>
    </row>
    <row r="195" spans="1:10" ht="12.75">
      <c r="A195" s="707"/>
      <c r="B195" s="949" t="s">
        <v>479</v>
      </c>
      <c r="C195" s="963"/>
      <c r="D195" s="964"/>
      <c r="E195" s="964">
        <v>0</v>
      </c>
      <c r="F195" s="965"/>
      <c r="G195" s="964"/>
      <c r="H195" s="964">
        <v>0</v>
      </c>
      <c r="I195" s="791"/>
      <c r="J195" s="221"/>
    </row>
    <row r="196" spans="1:10" ht="13.5" thickBot="1">
      <c r="A196" s="938"/>
      <c r="B196" s="998" t="s">
        <v>435</v>
      </c>
      <c r="C196" s="708"/>
      <c r="D196" s="709"/>
      <c r="E196" s="738">
        <f>SUM(E194:E195)</f>
        <v>0</v>
      </c>
      <c r="F196" s="718"/>
      <c r="G196" s="709"/>
      <c r="H196" s="713">
        <f>SUM(H194:H195)</f>
        <v>0</v>
      </c>
      <c r="I196" s="771"/>
      <c r="J196" s="221"/>
    </row>
    <row r="197" spans="1:10" ht="13.5" thickBot="1">
      <c r="A197" s="943"/>
      <c r="B197" s="999" t="s">
        <v>445</v>
      </c>
      <c r="C197" s="832"/>
      <c r="D197" s="833"/>
      <c r="E197" s="740">
        <f>E196+E192+E188+E184+E180+E176+E172+E168+E164+E160+E156+E152+E148+E143+E136</f>
        <v>0</v>
      </c>
      <c r="F197" s="834"/>
      <c r="G197" s="835"/>
      <c r="H197" s="740">
        <f>H196+H192+H188+H184+H180+H176+H172+H168+H164+H160+H156+H152+H148+H143+H136</f>
        <v>0</v>
      </c>
      <c r="I197" s="776"/>
      <c r="J197" s="221"/>
    </row>
    <row r="198" spans="1:10" ht="13.5" thickBot="1">
      <c r="A198" s="492"/>
      <c r="B198" s="493"/>
      <c r="C198" s="493"/>
      <c r="D198" s="493"/>
      <c r="E198" s="493"/>
      <c r="F198" s="493"/>
      <c r="G198" s="493"/>
      <c r="H198" s="551"/>
      <c r="I198" s="552"/>
      <c r="J198" s="221"/>
    </row>
    <row r="199" spans="1:12" ht="24" thickBot="1">
      <c r="A199" s="500" t="s">
        <v>376</v>
      </c>
      <c r="B199" s="501"/>
      <c r="C199" s="501"/>
      <c r="D199" s="8"/>
      <c r="E199" s="8"/>
      <c r="F199" s="8"/>
      <c r="G199" s="8"/>
      <c r="H199" s="8"/>
      <c r="I199" s="8"/>
      <c r="J199" s="502"/>
      <c r="L199" s="7"/>
    </row>
    <row r="200" spans="1:10" ht="12.75">
      <c r="A200" s="701" t="s">
        <v>436</v>
      </c>
      <c r="B200" s="1000" t="s">
        <v>438</v>
      </c>
      <c r="C200" s="741"/>
      <c r="D200" s="702"/>
      <c r="E200" s="703"/>
      <c r="F200" s="704"/>
      <c r="G200" s="705"/>
      <c r="H200" s="706"/>
      <c r="I200" s="743"/>
      <c r="J200" s="509"/>
    </row>
    <row r="201" spans="1:10" ht="12.75">
      <c r="A201" s="707"/>
      <c r="B201" s="949" t="s">
        <v>478</v>
      </c>
      <c r="C201" s="963"/>
      <c r="D201" s="964"/>
      <c r="E201" s="964">
        <v>0</v>
      </c>
      <c r="F201" s="965"/>
      <c r="G201" s="964"/>
      <c r="H201" s="964">
        <v>0</v>
      </c>
      <c r="I201" s="791"/>
      <c r="J201" s="509"/>
    </row>
    <row r="202" spans="1:10" ht="12.75">
      <c r="A202" s="707"/>
      <c r="B202" s="949" t="s">
        <v>479</v>
      </c>
      <c r="C202" s="963"/>
      <c r="D202" s="964"/>
      <c r="E202" s="964">
        <v>0</v>
      </c>
      <c r="F202" s="965"/>
      <c r="G202" s="964"/>
      <c r="H202" s="964">
        <v>0</v>
      </c>
      <c r="I202" s="791"/>
      <c r="J202" s="509"/>
    </row>
    <row r="203" spans="1:10" ht="12.75">
      <c r="A203" s="717"/>
      <c r="B203" s="762" t="s">
        <v>477</v>
      </c>
      <c r="C203" s="718"/>
      <c r="D203" s="709"/>
      <c r="E203" s="738">
        <f>SUM(E201:E202)</f>
        <v>0</v>
      </c>
      <c r="F203" s="718"/>
      <c r="G203" s="709"/>
      <c r="H203" s="713">
        <f>SUM(H201:H202)</f>
        <v>0</v>
      </c>
      <c r="I203" s="723"/>
      <c r="J203" s="509"/>
    </row>
    <row r="204" spans="1:10" ht="12.75">
      <c r="A204" s="707" t="s">
        <v>437</v>
      </c>
      <c r="B204" s="997" t="s">
        <v>440</v>
      </c>
      <c r="C204" s="718"/>
      <c r="D204" s="709"/>
      <c r="E204" s="714"/>
      <c r="F204" s="711"/>
      <c r="G204" s="712"/>
      <c r="H204" s="715"/>
      <c r="I204" s="723"/>
      <c r="J204" s="509"/>
    </row>
    <row r="205" spans="1:10" ht="12.75">
      <c r="A205" s="707"/>
      <c r="B205" s="949" t="s">
        <v>478</v>
      </c>
      <c r="C205" s="963"/>
      <c r="D205" s="964"/>
      <c r="E205" s="964">
        <v>0</v>
      </c>
      <c r="F205" s="965"/>
      <c r="G205" s="964"/>
      <c r="H205" s="964">
        <v>0</v>
      </c>
      <c r="I205" s="791"/>
      <c r="J205" s="509"/>
    </row>
    <row r="206" spans="1:10" ht="12.75">
      <c r="A206" s="707"/>
      <c r="B206" s="949" t="s">
        <v>479</v>
      </c>
      <c r="C206" s="963"/>
      <c r="D206" s="964"/>
      <c r="E206" s="964">
        <v>0</v>
      </c>
      <c r="F206" s="965"/>
      <c r="G206" s="964"/>
      <c r="H206" s="964">
        <v>0</v>
      </c>
      <c r="I206" s="791"/>
      <c r="J206" s="509"/>
    </row>
    <row r="207" spans="1:10" ht="12.75">
      <c r="A207" s="717"/>
      <c r="B207" s="762" t="s">
        <v>441</v>
      </c>
      <c r="C207" s="718"/>
      <c r="D207" s="709"/>
      <c r="E207" s="738">
        <f>SUM(E205:E206)</f>
        <v>0</v>
      </c>
      <c r="F207" s="718"/>
      <c r="G207" s="709"/>
      <c r="H207" s="713">
        <f>SUM(H205:H206)</f>
        <v>0</v>
      </c>
      <c r="I207" s="723"/>
      <c r="J207" s="509"/>
    </row>
    <row r="208" spans="1:10" ht="12.75">
      <c r="A208" s="707" t="s">
        <v>439</v>
      </c>
      <c r="B208" s="997" t="s">
        <v>158</v>
      </c>
      <c r="C208" s="718"/>
      <c r="D208" s="709"/>
      <c r="E208" s="714"/>
      <c r="F208" s="711"/>
      <c r="G208" s="712"/>
      <c r="H208" s="715"/>
      <c r="I208" s="723"/>
      <c r="J208" s="509"/>
    </row>
    <row r="209" spans="1:10" ht="12.75">
      <c r="A209" s="707"/>
      <c r="B209" s="949" t="s">
        <v>478</v>
      </c>
      <c r="C209" s="963"/>
      <c r="D209" s="964"/>
      <c r="E209" s="964">
        <v>0</v>
      </c>
      <c r="F209" s="965"/>
      <c r="G209" s="964"/>
      <c r="H209" s="964">
        <v>0</v>
      </c>
      <c r="I209" s="791"/>
      <c r="J209" s="509"/>
    </row>
    <row r="210" spans="1:10" ht="12.75">
      <c r="A210" s="707"/>
      <c r="B210" s="949" t="s">
        <v>479</v>
      </c>
      <c r="C210" s="963"/>
      <c r="D210" s="964"/>
      <c r="E210" s="964">
        <v>0</v>
      </c>
      <c r="F210" s="965"/>
      <c r="G210" s="964"/>
      <c r="H210" s="964">
        <v>0</v>
      </c>
      <c r="I210" s="791"/>
      <c r="J210" s="509"/>
    </row>
    <row r="211" spans="1:10" ht="13.5" thickBot="1">
      <c r="A211" s="938"/>
      <c r="B211" s="998" t="s">
        <v>446</v>
      </c>
      <c r="C211" s="939"/>
      <c r="D211" s="940"/>
      <c r="E211" s="941">
        <f>SUM(E209:E210)</f>
        <v>0</v>
      </c>
      <c r="F211" s="939"/>
      <c r="G211" s="940"/>
      <c r="H211" s="942">
        <f>SUM(H209:H210)</f>
        <v>0</v>
      </c>
      <c r="I211" s="736"/>
      <c r="J211" s="509"/>
    </row>
    <row r="212" spans="1:10" ht="13.5" thickBot="1">
      <c r="A212" s="943"/>
      <c r="B212" s="999" t="s">
        <v>444</v>
      </c>
      <c r="C212" s="944"/>
      <c r="D212" s="945"/>
      <c r="E212" s="946">
        <f>E197+E203+E207+E211</f>
        <v>0</v>
      </c>
      <c r="F212" s="944"/>
      <c r="G212" s="945"/>
      <c r="H212" s="946">
        <f>H197+H203+H207+H211</f>
        <v>0</v>
      </c>
      <c r="I212" s="776"/>
      <c r="J212" s="221"/>
    </row>
    <row r="213" spans="1:10" ht="13.5" thickBot="1">
      <c r="A213" s="505"/>
      <c r="B213" s="505"/>
      <c r="C213" s="505"/>
      <c r="D213" s="505"/>
      <c r="E213" s="505"/>
      <c r="F213" s="505"/>
      <c r="G213" s="505"/>
      <c r="H213" s="505"/>
      <c r="I213" s="510"/>
      <c r="J213" s="511"/>
    </row>
    <row r="214" spans="1:10" ht="24" thickBot="1">
      <c r="A214" s="500" t="s">
        <v>450</v>
      </c>
      <c r="B214" s="503"/>
      <c r="C214" s="503"/>
      <c r="D214" s="503"/>
      <c r="E214" s="503"/>
      <c r="F214" s="503"/>
      <c r="G214" s="503"/>
      <c r="H214" s="503"/>
      <c r="I214" s="503"/>
      <c r="J214" s="504"/>
    </row>
    <row r="215" spans="1:10" ht="12.75">
      <c r="A215" s="701" t="s">
        <v>126</v>
      </c>
      <c r="B215" s="750"/>
      <c r="C215" s="750"/>
      <c r="D215" s="749"/>
      <c r="E215" s="749">
        <v>0</v>
      </c>
      <c r="F215" s="750"/>
      <c r="G215" s="749"/>
      <c r="H215" s="967">
        <v>0</v>
      </c>
      <c r="I215" s="1002"/>
      <c r="J215" s="506"/>
    </row>
    <row r="216" spans="1:10" ht="12.75">
      <c r="A216" s="707" t="s">
        <v>307</v>
      </c>
      <c r="B216" s="746"/>
      <c r="C216" s="968"/>
      <c r="D216" s="721"/>
      <c r="E216" s="721">
        <v>0</v>
      </c>
      <c r="F216" s="968"/>
      <c r="G216" s="721"/>
      <c r="H216" s="969">
        <v>0</v>
      </c>
      <c r="I216" s="782"/>
      <c r="J216" s="507"/>
    </row>
    <row r="217" spans="1:10" ht="12.75">
      <c r="A217" s="707" t="s">
        <v>308</v>
      </c>
      <c r="B217" s="746"/>
      <c r="C217" s="968"/>
      <c r="D217" s="721"/>
      <c r="E217" s="721">
        <v>0</v>
      </c>
      <c r="F217" s="968"/>
      <c r="G217" s="721"/>
      <c r="H217" s="969">
        <v>0</v>
      </c>
      <c r="I217" s="782"/>
      <c r="J217" s="507"/>
    </row>
    <row r="218" spans="1:10" ht="13.5" thickBot="1">
      <c r="A218" s="970"/>
      <c r="B218" s="1001" t="s">
        <v>451</v>
      </c>
      <c r="C218" s="971"/>
      <c r="D218" s="972"/>
      <c r="E218" s="973">
        <f>SUM(E215:E217)</f>
        <v>0</v>
      </c>
      <c r="F218" s="971"/>
      <c r="G218" s="972"/>
      <c r="H218" s="973">
        <f>SUM(H215:H217)</f>
        <v>0</v>
      </c>
      <c r="I218" s="974"/>
      <c r="J218" s="646"/>
    </row>
    <row r="219" spans="1:10" ht="13.5" thickBot="1">
      <c r="A219" s="836"/>
      <c r="B219" s="514"/>
      <c r="C219" s="514"/>
      <c r="D219" s="514"/>
      <c r="E219" s="514"/>
      <c r="F219" s="514"/>
      <c r="G219" s="514"/>
      <c r="H219" s="514"/>
      <c r="I219" s="514"/>
      <c r="J219" s="515"/>
    </row>
    <row r="220" spans="1:10" ht="24" thickBot="1">
      <c r="A220" s="500" t="s">
        <v>447</v>
      </c>
      <c r="B220" s="503"/>
      <c r="C220" s="503"/>
      <c r="D220" s="503"/>
      <c r="E220" s="503"/>
      <c r="F220" s="503"/>
      <c r="G220" s="503"/>
      <c r="H220" s="503"/>
      <c r="I220" s="503"/>
      <c r="J220" s="829"/>
    </row>
    <row r="221" spans="1:10" ht="12.75">
      <c r="A221" s="701" t="s">
        <v>126</v>
      </c>
      <c r="B221" s="750"/>
      <c r="C221" s="750"/>
      <c r="D221" s="749"/>
      <c r="E221" s="749">
        <v>0</v>
      </c>
      <c r="F221" s="750"/>
      <c r="G221" s="749"/>
      <c r="H221" s="967">
        <v>0</v>
      </c>
      <c r="I221" s="1004"/>
      <c r="J221" s="56"/>
    </row>
    <row r="222" spans="1:10" ht="12.75">
      <c r="A222" s="707" t="s">
        <v>307</v>
      </c>
      <c r="B222" s="746"/>
      <c r="C222" s="968"/>
      <c r="D222" s="721"/>
      <c r="E222" s="721">
        <v>0</v>
      </c>
      <c r="F222" s="968"/>
      <c r="G222" s="721"/>
      <c r="H222" s="969">
        <v>0</v>
      </c>
      <c r="I222" s="763"/>
      <c r="J222" s="646"/>
    </row>
    <row r="223" spans="1:10" ht="12.75">
      <c r="A223" s="707" t="s">
        <v>308</v>
      </c>
      <c r="B223" s="746"/>
      <c r="C223" s="968"/>
      <c r="D223" s="721"/>
      <c r="E223" s="721">
        <v>0</v>
      </c>
      <c r="F223" s="968"/>
      <c r="G223" s="721"/>
      <c r="H223" s="969">
        <v>0</v>
      </c>
      <c r="I223" s="763"/>
      <c r="J223" s="646"/>
    </row>
    <row r="224" spans="1:10" ht="13.5" thickBot="1">
      <c r="A224" s="970"/>
      <c r="B224" s="1001" t="s">
        <v>452</v>
      </c>
      <c r="C224" s="971"/>
      <c r="D224" s="972"/>
      <c r="E224" s="973">
        <f>SUM(E221:E223)</f>
        <v>0</v>
      </c>
      <c r="F224" s="971"/>
      <c r="G224" s="972"/>
      <c r="H224" s="973">
        <f>SUM(H221:H223)</f>
        <v>0</v>
      </c>
      <c r="I224" s="974"/>
      <c r="J224" s="646"/>
    </row>
    <row r="225" spans="1:10" ht="13.5" thickBot="1">
      <c r="A225" s="837"/>
      <c r="B225" s="1003" t="s">
        <v>373</v>
      </c>
      <c r="C225" s="838"/>
      <c r="D225" s="839"/>
      <c r="E225" s="840">
        <f>E224+E218</f>
        <v>0</v>
      </c>
      <c r="F225" s="838"/>
      <c r="G225" s="839"/>
      <c r="H225" s="840">
        <f>H224+H218</f>
        <v>0</v>
      </c>
      <c r="I225" s="841"/>
      <c r="J225" s="646"/>
    </row>
    <row r="226" spans="1:10" ht="13.5" thickBot="1">
      <c r="A226" s="800"/>
      <c r="B226" s="801"/>
      <c r="C226" s="801"/>
      <c r="D226" s="514"/>
      <c r="E226" s="802"/>
      <c r="F226" s="801"/>
      <c r="G226" s="514"/>
      <c r="H226" s="802"/>
      <c r="I226" s="799"/>
      <c r="J226" s="515"/>
    </row>
    <row r="227" spans="1:10" ht="24" thickBot="1">
      <c r="A227" s="500" t="s">
        <v>374</v>
      </c>
      <c r="B227" s="629"/>
      <c r="C227" s="636"/>
      <c r="D227" s="636"/>
      <c r="E227" s="636"/>
      <c r="F227" s="636"/>
      <c r="G227" s="636"/>
      <c r="H227" s="636"/>
      <c r="I227" s="636"/>
      <c r="J227" s="508"/>
    </row>
    <row r="228" spans="1:10" ht="12.75">
      <c r="A228" s="769" t="s">
        <v>126</v>
      </c>
      <c r="B228" s="953" t="s">
        <v>3</v>
      </c>
      <c r="C228" s="747"/>
      <c r="D228" s="706"/>
      <c r="E228" s="975">
        <f>E39</f>
        <v>0</v>
      </c>
      <c r="F228" s="744"/>
      <c r="G228" s="976"/>
      <c r="H228" s="977">
        <f>H39</f>
        <v>0</v>
      </c>
      <c r="I228" s="978"/>
      <c r="J228" s="56"/>
    </row>
    <row r="229" spans="1:10" ht="12.75">
      <c r="A229" s="717" t="s">
        <v>307</v>
      </c>
      <c r="B229" s="756" t="s">
        <v>323</v>
      </c>
      <c r="C229" s="748"/>
      <c r="D229" s="715"/>
      <c r="E229" s="713">
        <f>E130</f>
        <v>0</v>
      </c>
      <c r="F229" s="758"/>
      <c r="G229" s="715"/>
      <c r="H229" s="713">
        <f>H130</f>
        <v>0</v>
      </c>
      <c r="I229" s="979"/>
      <c r="J229" s="646"/>
    </row>
    <row r="230" spans="1:10" ht="12.75">
      <c r="A230" s="717" t="s">
        <v>308</v>
      </c>
      <c r="B230" s="980" t="s">
        <v>372</v>
      </c>
      <c r="C230" s="981"/>
      <c r="D230" s="715"/>
      <c r="E230" s="713">
        <f>E212</f>
        <v>0</v>
      </c>
      <c r="F230" s="758"/>
      <c r="G230" s="715"/>
      <c r="H230" s="713">
        <f>H212</f>
        <v>0</v>
      </c>
      <c r="I230" s="982"/>
      <c r="J230" s="646"/>
    </row>
    <row r="231" spans="1:10" ht="12.75">
      <c r="A231" s="938" t="s">
        <v>251</v>
      </c>
      <c r="B231" s="983" t="s">
        <v>373</v>
      </c>
      <c r="C231" s="981"/>
      <c r="D231" s="715"/>
      <c r="E231" s="713">
        <f>E225</f>
        <v>0</v>
      </c>
      <c r="F231" s="758"/>
      <c r="G231" s="715"/>
      <c r="H231" s="713">
        <f>H225</f>
        <v>0</v>
      </c>
      <c r="I231" s="979"/>
      <c r="J231" s="646"/>
    </row>
    <row r="232" spans="1:10" ht="13.5" thickBot="1">
      <c r="A232" s="938" t="s">
        <v>252</v>
      </c>
      <c r="B232" s="765" t="s">
        <v>466</v>
      </c>
      <c r="C232" s="984"/>
      <c r="D232" s="985"/>
      <c r="E232" s="942">
        <f>'Tribal Request'!B48+'Tribal Request'!B49</f>
        <v>0</v>
      </c>
      <c r="F232" s="986"/>
      <c r="G232" s="985"/>
      <c r="H232" s="942">
        <f>'ISD Summary'!C47+'ISD Summary'!C48</f>
        <v>0</v>
      </c>
      <c r="I232" s="979"/>
      <c r="J232" s="646"/>
    </row>
    <row r="233" spans="1:10" ht="13.5" thickBot="1">
      <c r="A233" s="987"/>
      <c r="B233" s="988" t="s">
        <v>472</v>
      </c>
      <c r="C233" s="989"/>
      <c r="D233" s="990"/>
      <c r="E233" s="991">
        <f>SUM(E228:E232)</f>
        <v>0</v>
      </c>
      <c r="F233" s="992"/>
      <c r="G233" s="990"/>
      <c r="H233" s="991">
        <f>SUM(H228:H232)</f>
        <v>0</v>
      </c>
      <c r="I233" s="979"/>
      <c r="J233" s="646"/>
    </row>
    <row r="234" spans="1:10" ht="13.5" thickBot="1">
      <c r="A234" s="512"/>
      <c r="B234" s="513"/>
      <c r="C234" s="514"/>
      <c r="D234" s="514"/>
      <c r="E234" s="514"/>
      <c r="F234" s="514"/>
      <c r="G234" s="514"/>
      <c r="H234" s="513"/>
      <c r="I234" s="514"/>
      <c r="J234" s="515"/>
    </row>
    <row r="236" spans="5:8" ht="12.75">
      <c r="E236" s="49"/>
      <c r="H236" s="842"/>
    </row>
  </sheetData>
  <sheetProtection/>
  <mergeCells count="8">
    <mergeCell ref="A2:J2"/>
    <mergeCell ref="I8:J10"/>
    <mergeCell ref="A6:E6"/>
    <mergeCell ref="G6:H6"/>
    <mergeCell ref="A7:E7"/>
    <mergeCell ref="G7:H7"/>
    <mergeCell ref="C9:E9"/>
    <mergeCell ref="F9:H9"/>
  </mergeCells>
  <printOptions headings="1" horizontalCentered="1"/>
  <pageMargins left="0.18" right="0.45" top="0.7" bottom="0.25" header="0.5" footer="0.25"/>
  <pageSetup horizontalDpi="360" verticalDpi="360" orientation="landscape" scale="80" r:id="rId1"/>
  <headerFooter alignWithMargins="0">
    <oddHeader>&amp;LPage &amp;P of &amp;N&amp;RPrinted Date:  &amp;D</oddHeader>
  </headerFooter>
  <rowBreaks count="3" manualBreakCount="3">
    <brk id="40" max="255" man="1"/>
    <brk id="131" max="255" man="1"/>
    <brk id="21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70"/>
  <sheetViews>
    <sheetView zoomScalePageLayoutView="0" workbookViewId="0" topLeftCell="A1">
      <pane xSplit="2" ySplit="7" topLeftCell="C8" activePane="bottomRight" state="frozen"/>
      <selection pane="topLeft" activeCell="A18" sqref="A18:M18"/>
      <selection pane="topRight" activeCell="A18" sqref="A18:M18"/>
      <selection pane="bottomLeft" activeCell="A18" sqref="A18:M18"/>
      <selection pane="bottomRight" activeCell="C5" sqref="C5"/>
    </sheetView>
  </sheetViews>
  <sheetFormatPr defaultColWidth="9.140625" defaultRowHeight="12.75"/>
  <cols>
    <col min="1" max="1" width="6.28125" style="0" customWidth="1"/>
    <col min="2" max="2" width="25.8515625" style="0" customWidth="1"/>
    <col min="3" max="4" width="12.28125" style="49" customWidth="1"/>
    <col min="5" max="5" width="11.421875" style="49" customWidth="1"/>
    <col min="6" max="9" width="10.7109375" style="49" customWidth="1"/>
    <col min="10" max="10" width="11.140625" style="49" customWidth="1"/>
    <col min="11" max="12" width="10.7109375" style="49" customWidth="1"/>
    <col min="13" max="15" width="10.421875" style="49" customWidth="1"/>
    <col min="16" max="16" width="10.7109375" style="0" customWidth="1"/>
  </cols>
  <sheetData>
    <row r="1" spans="1:16" ht="33">
      <c r="A1" s="1129" t="s">
        <v>9</v>
      </c>
      <c r="B1" s="1130"/>
      <c r="C1" s="1130"/>
      <c r="D1" s="1130"/>
      <c r="E1" s="1130"/>
      <c r="F1" s="1130"/>
      <c r="G1" s="1130"/>
      <c r="H1" s="1130"/>
      <c r="I1" s="1130"/>
      <c r="J1" s="1130"/>
      <c r="K1" s="1130"/>
      <c r="L1" s="1130"/>
      <c r="M1" s="1130"/>
      <c r="N1" s="1130"/>
      <c r="O1" s="1130"/>
      <c r="P1" s="1055"/>
    </row>
    <row r="2" spans="1:16" ht="27.75" customHeight="1" thickBot="1">
      <c r="A2" s="1131" t="s">
        <v>174</v>
      </c>
      <c r="B2" s="1105"/>
      <c r="C2" s="1105"/>
      <c r="D2" s="1105"/>
      <c r="E2" s="1105"/>
      <c r="F2" s="1105"/>
      <c r="G2" s="1105"/>
      <c r="H2" s="1105"/>
      <c r="I2" s="1105"/>
      <c r="J2" s="1105"/>
      <c r="K2" s="1105"/>
      <c r="L2" s="1105"/>
      <c r="M2" s="1105"/>
      <c r="N2" s="1105"/>
      <c r="O2" s="1105"/>
      <c r="P2" s="1132"/>
    </row>
    <row r="3" spans="1:16" ht="13.5" thickBot="1">
      <c r="A3" s="115" t="str">
        <f>'ISD Summary'!A3&amp;" "&amp;'ISD Summary'!B3</f>
        <v>IHS Area Office: 0</v>
      </c>
      <c r="B3" s="128"/>
      <c r="C3" s="273"/>
      <c r="D3" s="273"/>
      <c r="E3" s="273"/>
      <c r="F3" s="86"/>
      <c r="G3" s="86"/>
      <c r="H3" s="86"/>
      <c r="I3" s="86"/>
      <c r="J3" s="86"/>
      <c r="K3" s="86"/>
      <c r="L3" s="86"/>
      <c r="M3" s="86"/>
      <c r="N3" s="220"/>
      <c r="O3" s="220" t="str">
        <f>'IT, Dir, Startup and Pre-Award'!I4</f>
        <v>HQ ISD #:</v>
      </c>
      <c r="P3" s="516" t="str">
        <f>'IT, Dir, Startup and Pre-Award'!J4</f>
        <v>10-_____</v>
      </c>
    </row>
    <row r="4" spans="1:16" ht="13.5" thickBot="1">
      <c r="A4" s="115" t="str">
        <f>'IT, Dir, Startup and Pre-Award'!A5</f>
        <v>Tribe/Contractor:     |  Program:  </v>
      </c>
      <c r="B4" s="128"/>
      <c r="C4" s="273"/>
      <c r="D4" s="273"/>
      <c r="E4" s="273"/>
      <c r="F4" s="220"/>
      <c r="G4" s="220"/>
      <c r="H4" s="220"/>
      <c r="I4" s="220"/>
      <c r="J4" s="220"/>
      <c r="K4" s="220"/>
      <c r="L4" s="220"/>
      <c r="M4" s="220"/>
      <c r="N4" s="220"/>
      <c r="O4" s="220" t="str">
        <f>'IT, Dir, Startup and Pre-Award'!I5</f>
        <v>PFSA Start Date:</v>
      </c>
      <c r="P4" s="419">
        <f>'IT, Dir, Startup and Pre-Award'!J5</f>
        <v>0</v>
      </c>
    </row>
    <row r="5" spans="1:18" ht="13.5" thickBot="1">
      <c r="A5" s="517"/>
      <c r="B5" s="518" t="str">
        <f>'IT, Dir, Startup and Pre-Award'!A6</f>
        <v>Date Proposal received in Area Office:</v>
      </c>
      <c r="C5" s="418">
        <f>'Tribal Request'!B6</f>
        <v>0</v>
      </c>
      <c r="D5" s="273"/>
      <c r="E5" s="273"/>
      <c r="F5" s="220"/>
      <c r="G5" s="220"/>
      <c r="H5" s="220"/>
      <c r="I5" s="220"/>
      <c r="J5" s="220"/>
      <c r="K5" s="220"/>
      <c r="L5" s="220"/>
      <c r="M5" s="220"/>
      <c r="N5" s="220"/>
      <c r="O5" s="220" t="str">
        <f>'IT, Dir, Startup and Pre-Award'!I6</f>
        <v>Award Performance Period Beginning Date:</v>
      </c>
      <c r="P5" s="419">
        <f>'IT, Dir, Startup and Pre-Award'!J6</f>
        <v>0</v>
      </c>
      <c r="R5" s="3"/>
    </row>
    <row r="6" spans="1:16" ht="13.5" thickBot="1">
      <c r="A6" s="224"/>
      <c r="B6" s="519" t="s">
        <v>325</v>
      </c>
      <c r="C6" s="419">
        <f>'ISD Summary'!B6</f>
        <v>89</v>
      </c>
      <c r="D6" s="273"/>
      <c r="E6" s="116"/>
      <c r="F6" s="220"/>
      <c r="G6" s="220"/>
      <c r="H6" s="220"/>
      <c r="I6" s="220"/>
      <c r="J6" s="220"/>
      <c r="K6" s="220"/>
      <c r="L6" s="220"/>
      <c r="M6" s="220"/>
      <c r="N6" s="220"/>
      <c r="O6" s="220" t="str">
        <f>'IT, Dir, Startup and Pre-Award'!I7</f>
        <v>Award Performance Period  Ending Date:</v>
      </c>
      <c r="P6" s="419">
        <f>'IT, Dir, Startup and Pre-Award'!J7</f>
        <v>0</v>
      </c>
    </row>
    <row r="7" spans="1:16" ht="68.25" thickBot="1">
      <c r="A7" s="94" t="s">
        <v>124</v>
      </c>
      <c r="B7" s="827" t="s">
        <v>70</v>
      </c>
      <c r="C7" s="823" t="s">
        <v>74</v>
      </c>
      <c r="D7" s="417" t="s">
        <v>306</v>
      </c>
      <c r="E7" s="417" t="str">
        <f>'Funding Summary'!A10</f>
        <v>Hospitals &amp; Clinics</v>
      </c>
      <c r="F7" s="536" t="str">
        <f>'Funding Summary'!A11</f>
        <v>Dental</v>
      </c>
      <c r="G7" s="536" t="str">
        <f>'Funding Summary'!A12</f>
        <v>Mental Health</v>
      </c>
      <c r="H7" s="536" t="str">
        <f>'Funding Summary'!A13</f>
        <v>Alcohol</v>
      </c>
      <c r="I7" s="536" t="str">
        <f>'Funding Summary'!A14</f>
        <v>Public Health Nursing</v>
      </c>
      <c r="J7" s="536" t="str">
        <f>'Funding Summary'!A15</f>
        <v>CHS</v>
      </c>
      <c r="K7" s="536" t="str">
        <f>'Funding Summary'!A18</f>
        <v>Not Used-1</v>
      </c>
      <c r="L7" s="536" t="str">
        <f>'Funding Summary'!A19</f>
        <v>Not Used-2</v>
      </c>
      <c r="M7" s="536" t="str">
        <f>'Funding Summary'!A16</f>
        <v>Environmental Health Support</v>
      </c>
      <c r="N7" s="536" t="str">
        <f>'Funding Summary'!A20</f>
        <v>Not Used-3</v>
      </c>
      <c r="O7" s="536" t="str">
        <f>'Funding Summary'!A21</f>
        <v>Not Used-4</v>
      </c>
      <c r="P7" s="536" t="str">
        <f>'Funding Summary'!A17</f>
        <v>Facilities Support</v>
      </c>
    </row>
    <row r="8" spans="1:16" ht="13.5" thickBot="1">
      <c r="A8" s="73" t="s">
        <v>36</v>
      </c>
      <c r="B8" s="76" t="s">
        <v>24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131"/>
    </row>
    <row r="9" spans="1:16" ht="13.5" thickBot="1">
      <c r="A9" s="132" t="s">
        <v>11</v>
      </c>
      <c r="B9" s="76" t="s">
        <v>243</v>
      </c>
      <c r="C9" s="824">
        <f>SUM(D9:P9)</f>
        <v>0</v>
      </c>
      <c r="D9" s="157">
        <f>'Tribal Share Profile Worksheet'!I12</f>
        <v>0</v>
      </c>
      <c r="E9" s="157">
        <f>'H&amp;C-PFSA Profile Worksheet'!C10</f>
        <v>0</v>
      </c>
      <c r="F9" s="157">
        <f>'Dental-PFSA Profile Worksheet'!C10</f>
        <v>0</v>
      </c>
      <c r="G9" s="157">
        <f>'MH-PFSA Profile Worksheet'!C10</f>
        <v>0</v>
      </c>
      <c r="H9" s="157">
        <f>'Alco-PFSA Profile Worksheet'!C10</f>
        <v>0</v>
      </c>
      <c r="I9" s="157">
        <f>'PHN-PFSA Profile Worksheet'!C10</f>
        <v>0</v>
      </c>
      <c r="J9" s="157">
        <f>'CHS-PFSA Profile Worksheet'!C10</f>
        <v>0</v>
      </c>
      <c r="K9" s="157">
        <f>'Not Used-1-PFSA Profile Wks'!C10</f>
        <v>0</v>
      </c>
      <c r="L9" s="157">
        <f>'Not Used-2-PFSA Profile Wks'!C10</f>
        <v>0</v>
      </c>
      <c r="M9" s="157">
        <f>'EHS-PFSA Profile Worksheet'!C10</f>
        <v>0</v>
      </c>
      <c r="N9" s="157">
        <f>'Not Used-3-PFSA Profile Wks'!C10</f>
        <v>0</v>
      </c>
      <c r="O9" s="157">
        <f>'Not Used-4-PFSA Profile Wks'!C10</f>
        <v>0</v>
      </c>
      <c r="P9" s="157">
        <f>'FS-PFSA Profile Worksheet'!C10</f>
        <v>0</v>
      </c>
    </row>
    <row r="10" spans="1:16" ht="13.5" customHeight="1" thickBot="1">
      <c r="A10" s="132" t="s">
        <v>248</v>
      </c>
      <c r="B10" s="76" t="s">
        <v>249</v>
      </c>
      <c r="C10" s="824">
        <f aca="true" t="shared" si="0" ref="C10:C27">SUM(D10:P10)</f>
        <v>0</v>
      </c>
      <c r="D10" s="484"/>
      <c r="E10" s="157">
        <f>'H&amp;C-PFSA Profile Worksheet'!C11</f>
        <v>0</v>
      </c>
      <c r="F10" s="157">
        <f>'Dental-PFSA Profile Worksheet'!C11</f>
        <v>0</v>
      </c>
      <c r="G10" s="157">
        <f>'MH-PFSA Profile Worksheet'!C11</f>
        <v>0</v>
      </c>
      <c r="H10" s="157">
        <f>'Alco-PFSA Profile Worksheet'!C11</f>
        <v>0</v>
      </c>
      <c r="I10" s="157">
        <f>'PHN-PFSA Profile Worksheet'!C11</f>
        <v>0</v>
      </c>
      <c r="J10" s="157">
        <f>'CHS-PFSA Profile Worksheet'!C11</f>
        <v>0</v>
      </c>
      <c r="K10" s="157">
        <f>'Not Used-1-PFSA Profile Wks'!C11</f>
        <v>0</v>
      </c>
      <c r="L10" s="157">
        <f>'Not Used-2-PFSA Profile Wks'!C11</f>
        <v>0</v>
      </c>
      <c r="M10" s="157">
        <f>'EHS-PFSA Profile Worksheet'!C11</f>
        <v>0</v>
      </c>
      <c r="N10" s="157">
        <f>'Not Used-3-PFSA Profile Wks'!C11</f>
        <v>0</v>
      </c>
      <c r="O10" s="157">
        <f>'Not Used-4-PFSA Profile Wks'!C11</f>
        <v>0</v>
      </c>
      <c r="P10" s="157">
        <f>'FS-PFSA Profile Worksheet'!C11</f>
        <v>0</v>
      </c>
    </row>
    <row r="11" spans="1:16" ht="13.5" thickBot="1">
      <c r="A11" s="132" t="s">
        <v>11</v>
      </c>
      <c r="B11" s="76" t="s">
        <v>244</v>
      </c>
      <c r="C11" s="824">
        <f t="shared" si="0"/>
        <v>0</v>
      </c>
      <c r="D11" s="483"/>
      <c r="E11" s="157">
        <f>'H&amp;C-PFSA Profile Worksheet'!C12</f>
        <v>0</v>
      </c>
      <c r="F11" s="157">
        <f>'Dental-PFSA Profile Worksheet'!C12</f>
        <v>0</v>
      </c>
      <c r="G11" s="157">
        <f>'MH-PFSA Profile Worksheet'!C12</f>
        <v>0</v>
      </c>
      <c r="H11" s="157">
        <f>'Alco-PFSA Profile Worksheet'!C12</f>
        <v>0</v>
      </c>
      <c r="I11" s="157">
        <f>'PHN-PFSA Profile Worksheet'!C12</f>
        <v>0</v>
      </c>
      <c r="J11" s="157">
        <f>'CHS-PFSA Profile Worksheet'!C12</f>
        <v>0</v>
      </c>
      <c r="K11" s="157">
        <f>'Not Used-1-PFSA Profile Wks'!C12</f>
        <v>0</v>
      </c>
      <c r="L11" s="157">
        <f>'Not Used-2-PFSA Profile Wks'!C12</f>
        <v>0</v>
      </c>
      <c r="M11" s="157">
        <f>'EHS-PFSA Profile Worksheet'!C12</f>
        <v>0</v>
      </c>
      <c r="N11" s="157">
        <f>'Not Used-3-PFSA Profile Wks'!C12</f>
        <v>0</v>
      </c>
      <c r="O11" s="157">
        <f>'Not Used-4-PFSA Profile Wks'!C12</f>
        <v>0</v>
      </c>
      <c r="P11" s="157">
        <f>'FS-PFSA Profile Worksheet'!C12</f>
        <v>0</v>
      </c>
    </row>
    <row r="12" spans="1:16" ht="13.5" thickBot="1">
      <c r="A12" s="137"/>
      <c r="B12" s="828" t="s">
        <v>12</v>
      </c>
      <c r="C12" s="824">
        <f t="shared" si="0"/>
        <v>0</v>
      </c>
      <c r="D12" s="157">
        <f aca="true" t="shared" si="1" ref="D12:I12">SUM(D9:D11)</f>
        <v>0</v>
      </c>
      <c r="E12" s="157">
        <f t="shared" si="1"/>
        <v>0</v>
      </c>
      <c r="F12" s="157">
        <f t="shared" si="1"/>
        <v>0</v>
      </c>
      <c r="G12" s="157">
        <f t="shared" si="1"/>
        <v>0</v>
      </c>
      <c r="H12" s="157">
        <f t="shared" si="1"/>
        <v>0</v>
      </c>
      <c r="I12" s="157">
        <f t="shared" si="1"/>
        <v>0</v>
      </c>
      <c r="J12" s="157">
        <f aca="true" t="shared" si="2" ref="J12:O12">SUM(J9:J11)</f>
        <v>0</v>
      </c>
      <c r="K12" s="157">
        <f t="shared" si="2"/>
        <v>0</v>
      </c>
      <c r="L12" s="157">
        <f t="shared" si="2"/>
        <v>0</v>
      </c>
      <c r="M12" s="157">
        <f t="shared" si="2"/>
        <v>0</v>
      </c>
      <c r="N12" s="157">
        <f t="shared" si="2"/>
        <v>0</v>
      </c>
      <c r="O12" s="157">
        <f t="shared" si="2"/>
        <v>0</v>
      </c>
      <c r="P12" s="157">
        <f>SUM(P9:P11)</f>
        <v>0</v>
      </c>
    </row>
    <row r="13" spans="1:16" ht="13.5" thickBot="1">
      <c r="A13" s="73" t="s">
        <v>37</v>
      </c>
      <c r="B13" s="76" t="s">
        <v>25</v>
      </c>
      <c r="C13" s="486"/>
      <c r="D13" s="486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332"/>
    </row>
    <row r="14" spans="1:26" ht="39" thickBot="1">
      <c r="A14" s="132" t="s">
        <v>155</v>
      </c>
      <c r="B14" s="76" t="s">
        <v>30</v>
      </c>
      <c r="C14" s="825">
        <f t="shared" si="0"/>
        <v>0</v>
      </c>
      <c r="D14" s="136">
        <f>'Tribal Share Profile Worksheet'!I13</f>
        <v>0</v>
      </c>
      <c r="E14" s="157">
        <f>'H&amp;C-PFSA Profile Worksheet'!C15</f>
        <v>0</v>
      </c>
      <c r="F14" s="157">
        <f>'Dental-PFSA Profile Worksheet'!C15</f>
        <v>0</v>
      </c>
      <c r="G14" s="157">
        <f>'MH-PFSA Profile Worksheet'!C15</f>
        <v>0</v>
      </c>
      <c r="H14" s="157">
        <f>'Alco-PFSA Profile Worksheet'!C15</f>
        <v>0</v>
      </c>
      <c r="I14" s="157">
        <f>'PHN-PFSA Profile Worksheet'!C15</f>
        <v>0</v>
      </c>
      <c r="J14" s="157">
        <f>'CHS-PFSA Profile Worksheet'!C15</f>
        <v>0</v>
      </c>
      <c r="K14" s="157">
        <f>'Not Used-1-PFSA Profile Wks'!C15</f>
        <v>0</v>
      </c>
      <c r="L14" s="157">
        <f>'Not Used-2-PFSA Profile Wks'!C15</f>
        <v>0</v>
      </c>
      <c r="M14" s="157">
        <f>'EHS-PFSA Profile Worksheet'!C15</f>
        <v>0</v>
      </c>
      <c r="N14" s="157">
        <f>'Not Used-3-PFSA Profile Wks'!C15</f>
        <v>0</v>
      </c>
      <c r="O14" s="157">
        <f>'Not Used-4-PFSA Profile Wks'!C15</f>
        <v>0</v>
      </c>
      <c r="P14" s="157">
        <f>'FS-PFSA Profile Worksheet'!C15</f>
        <v>0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51.75" thickBot="1">
      <c r="A15" s="132" t="s">
        <v>15</v>
      </c>
      <c r="B15" s="76" t="s">
        <v>31</v>
      </c>
      <c r="C15" s="824">
        <f t="shared" si="0"/>
        <v>0</v>
      </c>
      <c r="D15" s="485"/>
      <c r="E15" s="157">
        <f>'H&amp;C-PFSA Profile Worksheet'!C16</f>
        <v>0</v>
      </c>
      <c r="F15" s="157">
        <f>'Dental-PFSA Profile Worksheet'!C16</f>
        <v>0</v>
      </c>
      <c r="G15" s="157">
        <f>'MH-PFSA Profile Worksheet'!C16</f>
        <v>0</v>
      </c>
      <c r="H15" s="157">
        <f>'Alco-PFSA Profile Worksheet'!C16</f>
        <v>0</v>
      </c>
      <c r="I15" s="157">
        <f>'PHN-PFSA Profile Worksheet'!C16</f>
        <v>0</v>
      </c>
      <c r="J15" s="157">
        <f>'CHS-PFSA Profile Worksheet'!C16</f>
        <v>0</v>
      </c>
      <c r="K15" s="157">
        <f>'Not Used-1-PFSA Profile Wks'!C16</f>
        <v>0</v>
      </c>
      <c r="L15" s="157">
        <f>'Not Used-2-PFSA Profile Wks'!C16</f>
        <v>0</v>
      </c>
      <c r="M15" s="157">
        <f>'EHS-PFSA Profile Worksheet'!C16</f>
        <v>0</v>
      </c>
      <c r="N15" s="157">
        <f>'Not Used-3-PFSA Profile Wks'!C16</f>
        <v>0</v>
      </c>
      <c r="O15" s="157">
        <f>'Not Used-4-PFSA Profile Wks'!C16</f>
        <v>0</v>
      </c>
      <c r="P15" s="157">
        <f>'FS-PFSA Profile Worksheet'!C16</f>
        <v>0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51.75" thickBot="1">
      <c r="A16" s="132" t="s">
        <v>14</v>
      </c>
      <c r="B16" s="76" t="s">
        <v>32</v>
      </c>
      <c r="C16" s="824">
        <f t="shared" si="0"/>
        <v>0</v>
      </c>
      <c r="D16" s="483"/>
      <c r="E16" s="157">
        <f>'H&amp;C-PFSA Profile Worksheet'!C17</f>
        <v>0</v>
      </c>
      <c r="F16" s="157">
        <f>'Dental-PFSA Profile Worksheet'!C17</f>
        <v>0</v>
      </c>
      <c r="G16" s="157">
        <f>'MH-PFSA Profile Worksheet'!C17</f>
        <v>0</v>
      </c>
      <c r="H16" s="157">
        <f>'Alco-PFSA Profile Worksheet'!C17</f>
        <v>0</v>
      </c>
      <c r="I16" s="157">
        <f>'PHN-PFSA Profile Worksheet'!C17</f>
        <v>0</v>
      </c>
      <c r="J16" s="157">
        <f>'CHS-PFSA Profile Worksheet'!C17</f>
        <v>0</v>
      </c>
      <c r="K16" s="157">
        <f>'Not Used-1-PFSA Profile Wks'!C17</f>
        <v>0</v>
      </c>
      <c r="L16" s="157">
        <f>'Not Used-2-PFSA Profile Wks'!C17</f>
        <v>0</v>
      </c>
      <c r="M16" s="157">
        <f>'EHS-PFSA Profile Worksheet'!C17</f>
        <v>0</v>
      </c>
      <c r="N16" s="157">
        <f>'Not Used-3-PFSA Profile Wks'!C17</f>
        <v>0</v>
      </c>
      <c r="O16" s="157">
        <f>'Not Used-4-PFSA Profile Wks'!C17</f>
        <v>0</v>
      </c>
      <c r="P16" s="157">
        <f>'FS-PFSA Profile Worksheet'!C17</f>
        <v>0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6" ht="13.5" thickBot="1">
      <c r="A17" s="132"/>
      <c r="B17" s="150" t="s">
        <v>16</v>
      </c>
      <c r="C17" s="824">
        <f>SUM(C14:C16)</f>
        <v>0</v>
      </c>
      <c r="D17" s="157">
        <f>SUM(D14:D16)</f>
        <v>0</v>
      </c>
      <c r="E17" s="139">
        <f aca="true" t="shared" si="3" ref="E17:P17">SUM(E14:E16)</f>
        <v>0</v>
      </c>
      <c r="F17" s="139">
        <f t="shared" si="3"/>
        <v>0</v>
      </c>
      <c r="G17" s="139">
        <f aca="true" t="shared" si="4" ref="G17:L17">SUM(G14:G16)</f>
        <v>0</v>
      </c>
      <c r="H17" s="139">
        <f t="shared" si="4"/>
        <v>0</v>
      </c>
      <c r="I17" s="139">
        <f t="shared" si="4"/>
        <v>0</v>
      </c>
      <c r="J17" s="139">
        <f t="shared" si="4"/>
        <v>0</v>
      </c>
      <c r="K17" s="139">
        <f t="shared" si="4"/>
        <v>0</v>
      </c>
      <c r="L17" s="139">
        <f t="shared" si="4"/>
        <v>0</v>
      </c>
      <c r="M17" s="139">
        <f t="shared" si="3"/>
        <v>0</v>
      </c>
      <c r="N17" s="139">
        <f t="shared" si="3"/>
        <v>0</v>
      </c>
      <c r="O17" s="139">
        <f t="shared" si="3"/>
        <v>0</v>
      </c>
      <c r="P17" s="139">
        <f t="shared" si="3"/>
        <v>0</v>
      </c>
    </row>
    <row r="18" spans="1:22" ht="39" thickBot="1">
      <c r="A18" s="132" t="s">
        <v>156</v>
      </c>
      <c r="B18" s="76" t="s">
        <v>19</v>
      </c>
      <c r="C18" s="824">
        <f t="shared" si="0"/>
        <v>0</v>
      </c>
      <c r="D18" s="157">
        <f>'Tribal Share Profile Worksheet'!I14</f>
        <v>0</v>
      </c>
      <c r="E18" s="157">
        <f>'H&amp;C-PFSA Profile Worksheet'!C19</f>
        <v>0</v>
      </c>
      <c r="F18" s="157">
        <f>'Dental-PFSA Profile Worksheet'!C19</f>
        <v>0</v>
      </c>
      <c r="G18" s="157">
        <f>'MH-PFSA Profile Worksheet'!C19</f>
        <v>0</v>
      </c>
      <c r="H18" s="157">
        <f>'Alco-PFSA Profile Worksheet'!C19</f>
        <v>0</v>
      </c>
      <c r="I18" s="157">
        <f>'PHN-PFSA Profile Worksheet'!C19</f>
        <v>0</v>
      </c>
      <c r="J18" s="157">
        <f>'CHS-PFSA Profile Worksheet'!C19</f>
        <v>0</v>
      </c>
      <c r="K18" s="157">
        <f>'Not Used-1-PFSA Profile Wks'!C19</f>
        <v>0</v>
      </c>
      <c r="L18" s="157">
        <f>'Not Used-2-PFSA Profile Wks'!C19</f>
        <v>0</v>
      </c>
      <c r="M18" s="157">
        <f>'EHS-PFSA Profile Worksheet'!C19</f>
        <v>0</v>
      </c>
      <c r="N18" s="157">
        <f>'Not Used-3-PFSA Profile Wks'!C19</f>
        <v>0</v>
      </c>
      <c r="O18" s="157">
        <f>'Not Used-4-PFSA Profile Wks'!C19</f>
        <v>0</v>
      </c>
      <c r="P18" s="157">
        <f>'FS-PFSA Profile Worksheet'!C19</f>
        <v>0</v>
      </c>
      <c r="Q18" s="2"/>
      <c r="R18" s="2"/>
      <c r="S18" s="2"/>
      <c r="T18" s="2"/>
      <c r="U18" s="2"/>
      <c r="V18" s="2"/>
    </row>
    <row r="19" spans="1:22" ht="39" thickBot="1">
      <c r="A19" s="150" t="s">
        <v>18</v>
      </c>
      <c r="B19" s="76" t="s">
        <v>17</v>
      </c>
      <c r="C19" s="824">
        <f t="shared" si="0"/>
        <v>0</v>
      </c>
      <c r="D19" s="485"/>
      <c r="E19" s="157">
        <f>'H&amp;C-PFSA Profile Worksheet'!C20</f>
        <v>0</v>
      </c>
      <c r="F19" s="157">
        <f>'Dental-PFSA Profile Worksheet'!C20</f>
        <v>0</v>
      </c>
      <c r="G19" s="157">
        <f>'MH-PFSA Profile Worksheet'!C20</f>
        <v>0</v>
      </c>
      <c r="H19" s="157">
        <f>'Alco-PFSA Profile Worksheet'!C20</f>
        <v>0</v>
      </c>
      <c r="I19" s="157">
        <f>'PHN-PFSA Profile Worksheet'!C20</f>
        <v>0</v>
      </c>
      <c r="J19" s="157">
        <f>'CHS-PFSA Profile Worksheet'!C20</f>
        <v>0</v>
      </c>
      <c r="K19" s="157">
        <f>'Not Used-1-PFSA Profile Wks'!C20</f>
        <v>0</v>
      </c>
      <c r="L19" s="157">
        <f>'Not Used-2-PFSA Profile Wks'!C20</f>
        <v>0</v>
      </c>
      <c r="M19" s="157">
        <f>'EHS-PFSA Profile Worksheet'!C20</f>
        <v>0</v>
      </c>
      <c r="N19" s="157">
        <f>'Not Used-3-PFSA Profile Wks'!C20</f>
        <v>0</v>
      </c>
      <c r="O19" s="157">
        <f>'Not Used-4-PFSA Profile Wks'!C20</f>
        <v>0</v>
      </c>
      <c r="P19" s="157">
        <f>'FS-PFSA Profile Worksheet'!C20</f>
        <v>0</v>
      </c>
      <c r="Q19" s="2"/>
      <c r="R19" s="2"/>
      <c r="S19" s="2"/>
      <c r="T19" s="2"/>
      <c r="U19" s="2"/>
      <c r="V19" s="2"/>
    </row>
    <row r="20" spans="1:22" ht="39" thickBot="1">
      <c r="A20" s="132" t="s">
        <v>20</v>
      </c>
      <c r="B20" s="76" t="s">
        <v>21</v>
      </c>
      <c r="C20" s="824">
        <f t="shared" si="0"/>
        <v>0</v>
      </c>
      <c r="D20" s="485"/>
      <c r="E20" s="157">
        <f>'H&amp;C-PFSA Profile Worksheet'!C21</f>
        <v>0</v>
      </c>
      <c r="F20" s="157">
        <f>'Dental-PFSA Profile Worksheet'!C21</f>
        <v>0</v>
      </c>
      <c r="G20" s="157">
        <f>'MH-PFSA Profile Worksheet'!C21</f>
        <v>0</v>
      </c>
      <c r="H20" s="157">
        <f>'Alco-PFSA Profile Worksheet'!C21</f>
        <v>0</v>
      </c>
      <c r="I20" s="157">
        <f>'PHN-PFSA Profile Worksheet'!C21</f>
        <v>0</v>
      </c>
      <c r="J20" s="157">
        <f>'CHS-PFSA Profile Worksheet'!C21</f>
        <v>0</v>
      </c>
      <c r="K20" s="157">
        <f>'Not Used-1-PFSA Profile Wks'!C21</f>
        <v>0</v>
      </c>
      <c r="L20" s="157">
        <f>'Not Used-2-PFSA Profile Wks'!C21</f>
        <v>0</v>
      </c>
      <c r="M20" s="157">
        <f>'EHS-PFSA Profile Worksheet'!C21</f>
        <v>0</v>
      </c>
      <c r="N20" s="157">
        <f>'Not Used-3-PFSA Profile Wks'!C21</f>
        <v>0</v>
      </c>
      <c r="O20" s="157">
        <f>'Not Used-4-PFSA Profile Wks'!C21</f>
        <v>0</v>
      </c>
      <c r="P20" s="157">
        <f>'FS-PFSA Profile Worksheet'!C21</f>
        <v>0</v>
      </c>
      <c r="Q20" s="2"/>
      <c r="R20" s="2"/>
      <c r="S20" s="2"/>
      <c r="T20" s="2"/>
      <c r="U20" s="2"/>
      <c r="V20" s="2"/>
    </row>
    <row r="21" spans="1:22" ht="39" thickBot="1">
      <c r="A21" s="132" t="s">
        <v>93</v>
      </c>
      <c r="B21" s="76" t="s">
        <v>95</v>
      </c>
      <c r="C21" s="824">
        <f t="shared" si="0"/>
        <v>0</v>
      </c>
      <c r="D21" s="485"/>
      <c r="E21" s="157">
        <f>'H&amp;C-PFSA Profile Worksheet'!C22</f>
        <v>0</v>
      </c>
      <c r="F21" s="157">
        <f>'Dental-PFSA Profile Worksheet'!C22</f>
        <v>0</v>
      </c>
      <c r="G21" s="157">
        <f>'MH-PFSA Profile Worksheet'!C22</f>
        <v>0</v>
      </c>
      <c r="H21" s="157">
        <f>'Alco-PFSA Profile Worksheet'!C22</f>
        <v>0</v>
      </c>
      <c r="I21" s="157">
        <f>'PHN-PFSA Profile Worksheet'!C22</f>
        <v>0</v>
      </c>
      <c r="J21" s="157">
        <f>'CHS-PFSA Profile Worksheet'!C22</f>
        <v>0</v>
      </c>
      <c r="K21" s="157">
        <f>'Not Used-1-PFSA Profile Wks'!C22</f>
        <v>0</v>
      </c>
      <c r="L21" s="157">
        <f>'Not Used-2-PFSA Profile Wks'!C22</f>
        <v>0</v>
      </c>
      <c r="M21" s="157">
        <f>'EHS-PFSA Profile Worksheet'!C22</f>
        <v>0</v>
      </c>
      <c r="N21" s="157">
        <f>'Not Used-3-PFSA Profile Wks'!C22</f>
        <v>0</v>
      </c>
      <c r="O21" s="157">
        <f>'Not Used-4-PFSA Profile Wks'!C22</f>
        <v>0</v>
      </c>
      <c r="P21" s="157">
        <f>'FS-PFSA Profile Worksheet'!C22</f>
        <v>0</v>
      </c>
      <c r="Q21" s="2"/>
      <c r="R21" s="2"/>
      <c r="S21" s="2"/>
      <c r="T21" s="2"/>
      <c r="U21" s="2"/>
      <c r="V21" s="2"/>
    </row>
    <row r="22" spans="1:22" ht="39" thickBot="1">
      <c r="A22" s="132" t="s">
        <v>94</v>
      </c>
      <c r="B22" s="76" t="s">
        <v>96</v>
      </c>
      <c r="C22" s="824">
        <f t="shared" si="0"/>
        <v>0</v>
      </c>
      <c r="D22" s="483"/>
      <c r="E22" s="157">
        <f>'H&amp;C-PFSA Profile Worksheet'!C23</f>
        <v>0</v>
      </c>
      <c r="F22" s="157">
        <f>'Dental-PFSA Profile Worksheet'!C23</f>
        <v>0</v>
      </c>
      <c r="G22" s="157">
        <f>'MH-PFSA Profile Worksheet'!C23</f>
        <v>0</v>
      </c>
      <c r="H22" s="157">
        <f>'Alco-PFSA Profile Worksheet'!C23</f>
        <v>0</v>
      </c>
      <c r="I22" s="157">
        <f>'PHN-PFSA Profile Worksheet'!C23</f>
        <v>0</v>
      </c>
      <c r="J22" s="157">
        <f>'CHS-PFSA Profile Worksheet'!C23</f>
        <v>0</v>
      </c>
      <c r="K22" s="157">
        <f>'Not Used-1-PFSA Profile Wks'!C23</f>
        <v>0</v>
      </c>
      <c r="L22" s="157">
        <f>'Not Used-2-PFSA Profile Wks'!C23</f>
        <v>0</v>
      </c>
      <c r="M22" s="157">
        <f>'EHS-PFSA Profile Worksheet'!C23</f>
        <v>0</v>
      </c>
      <c r="N22" s="157">
        <f>'Not Used-3-PFSA Profile Wks'!C23</f>
        <v>0</v>
      </c>
      <c r="O22" s="157">
        <f>'Not Used-4-PFSA Profile Wks'!C23</f>
        <v>0</v>
      </c>
      <c r="P22" s="157">
        <f>'FS-PFSA Profile Worksheet'!C23</f>
        <v>0</v>
      </c>
      <c r="Q22" s="2"/>
      <c r="R22" s="2"/>
      <c r="S22" s="2"/>
      <c r="T22" s="2"/>
      <c r="U22" s="2"/>
      <c r="V22" s="2"/>
    </row>
    <row r="23" spans="1:16" ht="13.5" thickBot="1">
      <c r="A23" s="73"/>
      <c r="B23" s="150" t="s">
        <v>22</v>
      </c>
      <c r="C23" s="824">
        <f>SUM(C18:C22)</f>
        <v>0</v>
      </c>
      <c r="D23" s="487">
        <f aca="true" t="shared" si="5" ref="D23:P23">SUM(D18:D22)</f>
        <v>0</v>
      </c>
      <c r="E23" s="136">
        <f t="shared" si="5"/>
        <v>0</v>
      </c>
      <c r="F23" s="136">
        <f t="shared" si="5"/>
        <v>0</v>
      </c>
      <c r="G23" s="136">
        <f aca="true" t="shared" si="6" ref="G23:L23">SUM(G18:G22)</f>
        <v>0</v>
      </c>
      <c r="H23" s="136">
        <f t="shared" si="6"/>
        <v>0</v>
      </c>
      <c r="I23" s="136">
        <f t="shared" si="6"/>
        <v>0</v>
      </c>
      <c r="J23" s="136">
        <f t="shared" si="6"/>
        <v>0</v>
      </c>
      <c r="K23" s="136">
        <f t="shared" si="6"/>
        <v>0</v>
      </c>
      <c r="L23" s="136">
        <f t="shared" si="6"/>
        <v>0</v>
      </c>
      <c r="M23" s="136">
        <f t="shared" si="5"/>
        <v>0</v>
      </c>
      <c r="N23" s="136">
        <f t="shared" si="5"/>
        <v>0</v>
      </c>
      <c r="O23" s="136">
        <f t="shared" si="5"/>
        <v>0</v>
      </c>
      <c r="P23" s="136">
        <f t="shared" si="5"/>
        <v>0</v>
      </c>
    </row>
    <row r="24" spans="1:23" ht="39" thickBot="1">
      <c r="A24" s="132" t="s">
        <v>26</v>
      </c>
      <c r="B24" s="79" t="s">
        <v>27</v>
      </c>
      <c r="C24" s="824">
        <f t="shared" si="0"/>
        <v>0</v>
      </c>
      <c r="D24" s="136">
        <f>'Tribal Share Profile Worksheet'!I15</f>
        <v>0</v>
      </c>
      <c r="E24" s="157">
        <f>'H&amp;C-PFSA Profile Worksheet'!C25</f>
        <v>0</v>
      </c>
      <c r="F24" s="157">
        <f>'Dental-PFSA Profile Worksheet'!C25</f>
        <v>0</v>
      </c>
      <c r="G24" s="157">
        <f>'MH-PFSA Profile Worksheet'!C25</f>
        <v>0</v>
      </c>
      <c r="H24" s="157">
        <f>'Alco-PFSA Profile Worksheet'!C25</f>
        <v>0</v>
      </c>
      <c r="I24" s="157">
        <f>'PHN-PFSA Profile Worksheet'!C25</f>
        <v>0</v>
      </c>
      <c r="J24" s="157">
        <f>'CHS-PFSA Profile Worksheet'!C25</f>
        <v>0</v>
      </c>
      <c r="K24" s="157">
        <f>'Not Used-1-PFSA Profile Wks'!C25</f>
        <v>0</v>
      </c>
      <c r="L24" s="157">
        <f>'Not Used-2-PFSA Profile Wks'!C25</f>
        <v>0</v>
      </c>
      <c r="M24" s="157">
        <f>'EHS-PFSA Profile Worksheet'!C25</f>
        <v>0</v>
      </c>
      <c r="N24" s="157">
        <f>'Not Used-3-PFSA Profile Wks'!C25</f>
        <v>0</v>
      </c>
      <c r="O24" s="157">
        <f>'Not Used-4-PFSA Profile Wks'!C25</f>
        <v>0</v>
      </c>
      <c r="P24" s="157">
        <f>'FS-PFSA Profile Worksheet'!C25</f>
        <v>0</v>
      </c>
      <c r="Q24" s="2"/>
      <c r="R24" s="2"/>
      <c r="S24" s="2"/>
      <c r="T24" s="2"/>
      <c r="U24" s="2"/>
      <c r="V24" s="2"/>
      <c r="W24" s="2"/>
    </row>
    <row r="25" spans="1:23" ht="51.75" thickBot="1">
      <c r="A25" s="132" t="s">
        <v>28</v>
      </c>
      <c r="B25" s="79" t="s">
        <v>29</v>
      </c>
      <c r="C25" s="824">
        <f t="shared" si="0"/>
        <v>0</v>
      </c>
      <c r="D25" s="485"/>
      <c r="E25" s="157">
        <f>'H&amp;C-PFSA Profile Worksheet'!C26</f>
        <v>0</v>
      </c>
      <c r="F25" s="157">
        <f>'Dental-PFSA Profile Worksheet'!C26</f>
        <v>0</v>
      </c>
      <c r="G25" s="157">
        <f>'MH-PFSA Profile Worksheet'!C26</f>
        <v>0</v>
      </c>
      <c r="H25" s="157">
        <f>'Alco-PFSA Profile Worksheet'!C26</f>
        <v>0</v>
      </c>
      <c r="I25" s="157">
        <f>'PHN-PFSA Profile Worksheet'!C26</f>
        <v>0</v>
      </c>
      <c r="J25" s="157">
        <f>'CHS-PFSA Profile Worksheet'!C26</f>
        <v>0</v>
      </c>
      <c r="K25" s="157">
        <f>'Not Used-1-PFSA Profile Wks'!C26</f>
        <v>0</v>
      </c>
      <c r="L25" s="157">
        <f>'Not Used-2-PFSA Profile Wks'!C26</f>
        <v>0</v>
      </c>
      <c r="M25" s="157">
        <f>'EHS-PFSA Profile Worksheet'!C26</f>
        <v>0</v>
      </c>
      <c r="N25" s="157">
        <f>'Not Used-3-PFSA Profile Wks'!C26</f>
        <v>0</v>
      </c>
      <c r="O25" s="157">
        <f>'Not Used-4-PFSA Profile Wks'!C26</f>
        <v>0</v>
      </c>
      <c r="P25" s="157">
        <f>'FS-PFSA Profile Worksheet'!C26</f>
        <v>0</v>
      </c>
      <c r="Q25" s="2"/>
      <c r="R25" s="2"/>
      <c r="S25" s="2"/>
      <c r="T25" s="2"/>
      <c r="U25" s="2"/>
      <c r="V25" s="2"/>
      <c r="W25" s="2"/>
    </row>
    <row r="26" spans="1:23" ht="51.75" thickBot="1">
      <c r="A26" s="132" t="s">
        <v>154</v>
      </c>
      <c r="B26" s="76" t="s">
        <v>23</v>
      </c>
      <c r="C26" s="824">
        <f t="shared" si="0"/>
        <v>0</v>
      </c>
      <c r="D26" s="485"/>
      <c r="E26" s="157">
        <f>'H&amp;C-PFSA Profile Worksheet'!C27</f>
        <v>0</v>
      </c>
      <c r="F26" s="157">
        <f>'Dental-PFSA Profile Worksheet'!C27</f>
        <v>0</v>
      </c>
      <c r="G26" s="157">
        <f>'MH-PFSA Profile Worksheet'!C27</f>
        <v>0</v>
      </c>
      <c r="H26" s="157">
        <f>'Alco-PFSA Profile Worksheet'!C27</f>
        <v>0</v>
      </c>
      <c r="I26" s="157">
        <f>'PHN-PFSA Profile Worksheet'!C27</f>
        <v>0</v>
      </c>
      <c r="J26" s="157">
        <f>'CHS-PFSA Profile Worksheet'!C27</f>
        <v>0</v>
      </c>
      <c r="K26" s="157">
        <f>'Not Used-1-PFSA Profile Wks'!C27</f>
        <v>0</v>
      </c>
      <c r="L26" s="157">
        <f>'Not Used-2-PFSA Profile Wks'!C27</f>
        <v>0</v>
      </c>
      <c r="M26" s="157">
        <f>'EHS-PFSA Profile Worksheet'!C27</f>
        <v>0</v>
      </c>
      <c r="N26" s="157">
        <f>'Not Used-3-PFSA Profile Wks'!C27</f>
        <v>0</v>
      </c>
      <c r="O26" s="157">
        <f>'Not Used-4-PFSA Profile Wks'!C27</f>
        <v>0</v>
      </c>
      <c r="P26" s="157">
        <f>'FS-PFSA Profile Worksheet'!C27</f>
        <v>0</v>
      </c>
      <c r="Q26" s="2"/>
      <c r="R26" s="2"/>
      <c r="S26" s="2"/>
      <c r="T26" s="2"/>
      <c r="U26" s="2"/>
      <c r="V26" s="2"/>
      <c r="W26" s="2"/>
    </row>
    <row r="27" spans="1:16" ht="39" thickBot="1">
      <c r="A27" s="132" t="s">
        <v>33</v>
      </c>
      <c r="B27" s="76" t="s">
        <v>34</v>
      </c>
      <c r="C27" s="824">
        <f t="shared" si="0"/>
        <v>0</v>
      </c>
      <c r="D27" s="483"/>
      <c r="E27" s="157">
        <f>'H&amp;C-PFSA Profile Worksheet'!C28</f>
        <v>0</v>
      </c>
      <c r="F27" s="157">
        <f>'Dental-PFSA Profile Worksheet'!C28</f>
        <v>0</v>
      </c>
      <c r="G27" s="157">
        <f>'MH-PFSA Profile Worksheet'!C28</f>
        <v>0</v>
      </c>
      <c r="H27" s="157">
        <f>'Alco-PFSA Profile Worksheet'!C28</f>
        <v>0</v>
      </c>
      <c r="I27" s="157">
        <f>'PHN-PFSA Profile Worksheet'!C28</f>
        <v>0</v>
      </c>
      <c r="J27" s="157">
        <f>'CHS-PFSA Profile Worksheet'!C28</f>
        <v>0</v>
      </c>
      <c r="K27" s="157">
        <f>'Not Used-1-PFSA Profile Wks'!C28</f>
        <v>0</v>
      </c>
      <c r="L27" s="157">
        <f>'Not Used-2-PFSA Profile Wks'!C28</f>
        <v>0</v>
      </c>
      <c r="M27" s="157">
        <f>'EHS-PFSA Profile Worksheet'!C28</f>
        <v>0</v>
      </c>
      <c r="N27" s="157">
        <f>'Not Used-3-PFSA Profile Wks'!C28</f>
        <v>0</v>
      </c>
      <c r="O27" s="157">
        <f>'Not Used-4-PFSA Profile Wks'!C28</f>
        <v>0</v>
      </c>
      <c r="P27" s="157">
        <f>'FS-PFSA Profile Worksheet'!C28</f>
        <v>0</v>
      </c>
    </row>
    <row r="28" spans="1:16" ht="13.5" thickBot="1">
      <c r="A28" s="73"/>
      <c r="B28" s="150" t="s">
        <v>245</v>
      </c>
      <c r="C28" s="824">
        <f>SUM(C24:C27)</f>
        <v>0</v>
      </c>
      <c r="D28" s="488">
        <f aca="true" t="shared" si="7" ref="D28:P28">SUM(D24:D27)</f>
        <v>0</v>
      </c>
      <c r="E28" s="136">
        <f t="shared" si="7"/>
        <v>0</v>
      </c>
      <c r="F28" s="136">
        <f t="shared" si="7"/>
        <v>0</v>
      </c>
      <c r="G28" s="136">
        <f aca="true" t="shared" si="8" ref="G28:L28">SUM(G24:G27)</f>
        <v>0</v>
      </c>
      <c r="H28" s="136">
        <f t="shared" si="8"/>
        <v>0</v>
      </c>
      <c r="I28" s="136">
        <f t="shared" si="8"/>
        <v>0</v>
      </c>
      <c r="J28" s="136">
        <f t="shared" si="8"/>
        <v>0</v>
      </c>
      <c r="K28" s="136">
        <f t="shared" si="8"/>
        <v>0</v>
      </c>
      <c r="L28" s="136">
        <f t="shared" si="8"/>
        <v>0</v>
      </c>
      <c r="M28" s="136">
        <f t="shared" si="7"/>
        <v>0</v>
      </c>
      <c r="N28" s="136">
        <f t="shared" si="7"/>
        <v>0</v>
      </c>
      <c r="O28" s="136">
        <f t="shared" si="7"/>
        <v>0</v>
      </c>
      <c r="P28" s="136">
        <f t="shared" si="7"/>
        <v>0</v>
      </c>
    </row>
    <row r="29" spans="1:16" ht="13.5" thickBot="1">
      <c r="A29" s="132" t="s">
        <v>13</v>
      </c>
      <c r="B29" s="76" t="s">
        <v>35</v>
      </c>
      <c r="C29" s="824">
        <f>SUM(D29:P29)</f>
        <v>0</v>
      </c>
      <c r="D29" s="157">
        <f>'Tribal Share Profile Worksheet'!I16</f>
        <v>0</v>
      </c>
      <c r="E29" s="157">
        <f>'H&amp;C-PFSA Profile Worksheet'!C30</f>
        <v>0</v>
      </c>
      <c r="F29" s="157">
        <f>'Dental-PFSA Profile Worksheet'!C30</f>
        <v>0</v>
      </c>
      <c r="G29" s="157">
        <f>'MH-PFSA Profile Worksheet'!C30</f>
        <v>0</v>
      </c>
      <c r="H29" s="157">
        <f>'Alco-PFSA Profile Worksheet'!C30</f>
        <v>0</v>
      </c>
      <c r="I29" s="157">
        <f>'PHN-PFSA Profile Worksheet'!C30</f>
        <v>0</v>
      </c>
      <c r="J29" s="157">
        <f>'CHS-PFSA Profile Worksheet'!C30</f>
        <v>0</v>
      </c>
      <c r="K29" s="157">
        <f>'Not Used-1-PFSA Profile Wks'!C30</f>
        <v>0</v>
      </c>
      <c r="L29" s="157">
        <f>'Not Used-2-PFSA Profile Wks'!C30</f>
        <v>0</v>
      </c>
      <c r="M29" s="157">
        <f>'EHS-PFSA Profile Worksheet'!C30</f>
        <v>0</v>
      </c>
      <c r="N29" s="157">
        <f>'Not Used-3-PFSA Profile Wks'!C30</f>
        <v>0</v>
      </c>
      <c r="O29" s="157">
        <f>'Not Used-4-PFSA Profile Wks'!C30</f>
        <v>0</v>
      </c>
      <c r="P29" s="157">
        <f>'FS-PFSA Profile Worksheet'!C30</f>
        <v>0</v>
      </c>
    </row>
    <row r="30" spans="1:18" ht="13.5" thickBot="1">
      <c r="A30" s="156"/>
      <c r="B30" s="150" t="s">
        <v>38</v>
      </c>
      <c r="C30" s="824">
        <f aca="true" t="shared" si="9" ref="C30:P30">C29+C28+C23+C17</f>
        <v>0</v>
      </c>
      <c r="D30" s="157">
        <f t="shared" si="9"/>
        <v>0</v>
      </c>
      <c r="E30" s="157">
        <f t="shared" si="9"/>
        <v>0</v>
      </c>
      <c r="F30" s="157">
        <f t="shared" si="9"/>
        <v>0</v>
      </c>
      <c r="G30" s="157">
        <f aca="true" t="shared" si="10" ref="G30:L30">G29+G28+G23+G17</f>
        <v>0</v>
      </c>
      <c r="H30" s="157">
        <f t="shared" si="10"/>
        <v>0</v>
      </c>
      <c r="I30" s="157">
        <f t="shared" si="10"/>
        <v>0</v>
      </c>
      <c r="J30" s="157">
        <f t="shared" si="10"/>
        <v>0</v>
      </c>
      <c r="K30" s="157">
        <f t="shared" si="10"/>
        <v>0</v>
      </c>
      <c r="L30" s="157">
        <f t="shared" si="10"/>
        <v>0</v>
      </c>
      <c r="M30" s="157">
        <f t="shared" si="9"/>
        <v>0</v>
      </c>
      <c r="N30" s="157">
        <f t="shared" si="9"/>
        <v>0</v>
      </c>
      <c r="O30" s="157">
        <f t="shared" si="9"/>
        <v>0</v>
      </c>
      <c r="P30" s="157">
        <f t="shared" si="9"/>
        <v>0</v>
      </c>
      <c r="R30" s="49"/>
    </row>
    <row r="31" spans="1:16" ht="13.5" thickBot="1">
      <c r="A31" s="73" t="s">
        <v>39</v>
      </c>
      <c r="B31" s="76" t="s">
        <v>98</v>
      </c>
      <c r="C31" s="145"/>
      <c r="D31" s="486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332"/>
    </row>
    <row r="32" spans="1:16" ht="128.25" thickBot="1">
      <c r="A32" s="132" t="s">
        <v>97</v>
      </c>
      <c r="B32" s="76" t="s">
        <v>105</v>
      </c>
      <c r="C32" s="824">
        <f aca="true" t="shared" si="11" ref="C32:C37">SUM(D32:P32)</f>
        <v>0</v>
      </c>
      <c r="D32" s="485"/>
      <c r="E32" s="157">
        <f>'H&amp;C-PFSA Profile Worksheet'!C33</f>
        <v>0</v>
      </c>
      <c r="F32" s="157">
        <f>'Dental-PFSA Profile Worksheet'!C33</f>
        <v>0</v>
      </c>
      <c r="G32" s="157">
        <f>'MH-PFSA Profile Worksheet'!C33</f>
        <v>0</v>
      </c>
      <c r="H32" s="157">
        <f>'Alco-PFSA Profile Worksheet'!C33</f>
        <v>0</v>
      </c>
      <c r="I32" s="157">
        <f>'PHN-PFSA Profile Worksheet'!C33</f>
        <v>0</v>
      </c>
      <c r="J32" s="157">
        <f>'CHS-PFSA Profile Worksheet'!C33</f>
        <v>0</v>
      </c>
      <c r="K32" s="157">
        <f>'Not Used-1-PFSA Profile Wks'!C33</f>
        <v>0</v>
      </c>
      <c r="L32" s="157">
        <f>'Not Used-2-PFSA Profile Wks'!C33</f>
        <v>0</v>
      </c>
      <c r="M32" s="157">
        <f>'EHS-PFSA Profile Worksheet'!C33</f>
        <v>0</v>
      </c>
      <c r="N32" s="157">
        <f>'Not Used-3-PFSA Profile Wks'!C33</f>
        <v>0</v>
      </c>
      <c r="O32" s="157">
        <f>'Not Used-4-PFSA Profile Wks'!C33</f>
        <v>0</v>
      </c>
      <c r="P32" s="157">
        <f>'FS-PFSA Profile Worksheet'!C33</f>
        <v>0</v>
      </c>
    </row>
    <row r="33" spans="1:16" ht="13.5" thickBot="1">
      <c r="A33" s="132" t="s">
        <v>99</v>
      </c>
      <c r="B33" s="76" t="s">
        <v>102</v>
      </c>
      <c r="C33" s="824">
        <f t="shared" si="11"/>
        <v>0</v>
      </c>
      <c r="D33" s="485"/>
      <c r="E33" s="157">
        <f>'H&amp;C-PFSA Profile Worksheet'!C34</f>
        <v>0</v>
      </c>
      <c r="F33" s="157">
        <f>'Dental-PFSA Profile Worksheet'!C34</f>
        <v>0</v>
      </c>
      <c r="G33" s="157">
        <f>'MH-PFSA Profile Worksheet'!C34</f>
        <v>0</v>
      </c>
      <c r="H33" s="157">
        <f>'Alco-PFSA Profile Worksheet'!C34</f>
        <v>0</v>
      </c>
      <c r="I33" s="157">
        <f>'PHN-PFSA Profile Worksheet'!C34</f>
        <v>0</v>
      </c>
      <c r="J33" s="157">
        <f>'CHS-PFSA Profile Worksheet'!C34</f>
        <v>0</v>
      </c>
      <c r="K33" s="157">
        <f>'Not Used-1-PFSA Profile Wks'!C34</f>
        <v>0</v>
      </c>
      <c r="L33" s="157">
        <f>'Not Used-2-PFSA Profile Wks'!C34</f>
        <v>0</v>
      </c>
      <c r="M33" s="157">
        <f>'EHS-PFSA Profile Worksheet'!C34</f>
        <v>0</v>
      </c>
      <c r="N33" s="157">
        <f>'Not Used-3-PFSA Profile Wks'!C34</f>
        <v>0</v>
      </c>
      <c r="O33" s="157">
        <f>'Not Used-4-PFSA Profile Wks'!C34</f>
        <v>0</v>
      </c>
      <c r="P33" s="157">
        <f>'FS-PFSA Profile Worksheet'!C34</f>
        <v>0</v>
      </c>
    </row>
    <row r="34" spans="1:16" ht="13.5" thickBot="1">
      <c r="A34" s="132" t="s">
        <v>100</v>
      </c>
      <c r="B34" s="76" t="s">
        <v>103</v>
      </c>
      <c r="C34" s="824">
        <f t="shared" si="11"/>
        <v>0</v>
      </c>
      <c r="D34" s="485"/>
      <c r="E34" s="157">
        <f>'H&amp;C-PFSA Profile Worksheet'!C35</f>
        <v>0</v>
      </c>
      <c r="F34" s="157">
        <f>'Dental-PFSA Profile Worksheet'!C35</f>
        <v>0</v>
      </c>
      <c r="G34" s="157">
        <f>'MH-PFSA Profile Worksheet'!C35</f>
        <v>0</v>
      </c>
      <c r="H34" s="157">
        <f>'Alco-PFSA Profile Worksheet'!C35</f>
        <v>0</v>
      </c>
      <c r="I34" s="157">
        <f>'PHN-PFSA Profile Worksheet'!C35</f>
        <v>0</v>
      </c>
      <c r="J34" s="157">
        <f>'CHS-PFSA Profile Worksheet'!C35</f>
        <v>0</v>
      </c>
      <c r="K34" s="157">
        <f>'Not Used-1-PFSA Profile Wks'!C35</f>
        <v>0</v>
      </c>
      <c r="L34" s="157">
        <f>'Not Used-2-PFSA Profile Wks'!C35</f>
        <v>0</v>
      </c>
      <c r="M34" s="157">
        <f>'EHS-PFSA Profile Worksheet'!C35</f>
        <v>0</v>
      </c>
      <c r="N34" s="157">
        <f>'Not Used-3-PFSA Profile Wks'!C35</f>
        <v>0</v>
      </c>
      <c r="O34" s="157">
        <f>'Not Used-4-PFSA Profile Wks'!C35</f>
        <v>0</v>
      </c>
      <c r="P34" s="157">
        <f>'FS-PFSA Profile Worksheet'!C35</f>
        <v>0</v>
      </c>
    </row>
    <row r="35" spans="1:16" ht="13.5" thickBot="1">
      <c r="A35" s="132" t="s">
        <v>101</v>
      </c>
      <c r="B35" s="76" t="s">
        <v>104</v>
      </c>
      <c r="C35" s="824">
        <f t="shared" si="11"/>
        <v>0</v>
      </c>
      <c r="D35" s="485"/>
      <c r="E35" s="157">
        <f>'H&amp;C-PFSA Profile Worksheet'!C36</f>
        <v>0</v>
      </c>
      <c r="F35" s="157">
        <f>'Dental-PFSA Profile Worksheet'!C36</f>
        <v>0</v>
      </c>
      <c r="G35" s="157">
        <f>'MH-PFSA Profile Worksheet'!C36</f>
        <v>0</v>
      </c>
      <c r="H35" s="157">
        <f>'Alco-PFSA Profile Worksheet'!C36</f>
        <v>0</v>
      </c>
      <c r="I35" s="157">
        <f>'PHN-PFSA Profile Worksheet'!C36</f>
        <v>0</v>
      </c>
      <c r="J35" s="157">
        <f>'CHS-PFSA Profile Worksheet'!C36</f>
        <v>0</v>
      </c>
      <c r="K35" s="157">
        <f>'Not Used-1-PFSA Profile Wks'!C36</f>
        <v>0</v>
      </c>
      <c r="L35" s="157">
        <f>'Not Used-2-PFSA Profile Wks'!C36</f>
        <v>0</v>
      </c>
      <c r="M35" s="157">
        <f>'EHS-PFSA Profile Worksheet'!C36</f>
        <v>0</v>
      </c>
      <c r="N35" s="157">
        <f>'Not Used-3-PFSA Profile Wks'!C36</f>
        <v>0</v>
      </c>
      <c r="O35" s="157">
        <f>'Not Used-4-PFSA Profile Wks'!C36</f>
        <v>0</v>
      </c>
      <c r="P35" s="157">
        <f>'FS-PFSA Profile Worksheet'!C36</f>
        <v>0</v>
      </c>
    </row>
    <row r="36" spans="1:16" ht="13.5" thickBot="1">
      <c r="A36" s="132"/>
      <c r="B36" s="150" t="s">
        <v>106</v>
      </c>
      <c r="C36" s="824">
        <f aca="true" t="shared" si="12" ref="C36:P36">SUM(C32:C35)</f>
        <v>0</v>
      </c>
      <c r="D36" s="483"/>
      <c r="E36" s="157">
        <f t="shared" si="12"/>
        <v>0</v>
      </c>
      <c r="F36" s="157">
        <f t="shared" si="12"/>
        <v>0</v>
      </c>
      <c r="G36" s="157">
        <f t="shared" si="12"/>
        <v>0</v>
      </c>
      <c r="H36" s="157">
        <f t="shared" si="12"/>
        <v>0</v>
      </c>
      <c r="I36" s="157">
        <f t="shared" si="12"/>
        <v>0</v>
      </c>
      <c r="J36" s="157">
        <f t="shared" si="12"/>
        <v>0</v>
      </c>
      <c r="K36" s="157">
        <f t="shared" si="12"/>
        <v>0</v>
      </c>
      <c r="L36" s="157">
        <f t="shared" si="12"/>
        <v>0</v>
      </c>
      <c r="M36" s="157">
        <f t="shared" si="12"/>
        <v>0</v>
      </c>
      <c r="N36" s="157">
        <f>SUM(N32:N35)</f>
        <v>0</v>
      </c>
      <c r="O36" s="157">
        <f>SUM(O32:O35)</f>
        <v>0</v>
      </c>
      <c r="P36" s="157">
        <f t="shared" si="12"/>
        <v>0</v>
      </c>
    </row>
    <row r="37" spans="1:16" ht="13.5" thickBot="1">
      <c r="A37" s="132" t="s">
        <v>107</v>
      </c>
      <c r="B37" s="79" t="s">
        <v>108</v>
      </c>
      <c r="C37" s="824">
        <f t="shared" si="11"/>
        <v>0</v>
      </c>
      <c r="D37" s="157">
        <f>'Tribal Share Profile Worksheet'!I17</f>
        <v>0</v>
      </c>
      <c r="E37" s="157">
        <f>'H&amp;C-PFSA Profile Worksheet'!C38</f>
        <v>0</v>
      </c>
      <c r="F37" s="157">
        <f>'Dental-PFSA Profile Worksheet'!C38</f>
        <v>0</v>
      </c>
      <c r="G37" s="157">
        <f>'MH-PFSA Profile Worksheet'!C38</f>
        <v>0</v>
      </c>
      <c r="H37" s="157">
        <f>'Alco-PFSA Profile Worksheet'!C38</f>
        <v>0</v>
      </c>
      <c r="I37" s="157">
        <f>'PHN-PFSA Profile Worksheet'!C38</f>
        <v>0</v>
      </c>
      <c r="J37" s="157">
        <f>'CHS-PFSA Profile Worksheet'!C38</f>
        <v>0</v>
      </c>
      <c r="K37" s="157">
        <f>'Not Used-1-PFSA Profile Wks'!C38</f>
        <v>0</v>
      </c>
      <c r="L37" s="157">
        <f>'Not Used-2-PFSA Profile Wks'!C38</f>
        <v>0</v>
      </c>
      <c r="M37" s="157">
        <f>'EHS-PFSA Profile Worksheet'!C38</f>
        <v>0</v>
      </c>
      <c r="N37" s="157">
        <f>'Not Used-3-PFSA Profile Wks'!C38</f>
        <v>0</v>
      </c>
      <c r="O37" s="157">
        <f>'Not Used-4-PFSA Profile Wks'!C38</f>
        <v>0</v>
      </c>
      <c r="P37" s="157">
        <f>'FS-PFSA Profile Worksheet'!C38</f>
        <v>0</v>
      </c>
    </row>
    <row r="38" spans="1:16" ht="13.5" thickBot="1">
      <c r="A38" s="161"/>
      <c r="B38" s="150" t="s">
        <v>109</v>
      </c>
      <c r="C38" s="826">
        <f aca="true" t="shared" si="13" ref="C38:P38">SUM(C36:C37)</f>
        <v>0</v>
      </c>
      <c r="D38" s="330">
        <f>SUM(D37)</f>
        <v>0</v>
      </c>
      <c r="E38" s="330">
        <f t="shared" si="13"/>
        <v>0</v>
      </c>
      <c r="F38" s="330">
        <f t="shared" si="13"/>
        <v>0</v>
      </c>
      <c r="G38" s="330">
        <f t="shared" si="13"/>
        <v>0</v>
      </c>
      <c r="H38" s="330">
        <f t="shared" si="13"/>
        <v>0</v>
      </c>
      <c r="I38" s="330">
        <f t="shared" si="13"/>
        <v>0</v>
      </c>
      <c r="J38" s="330">
        <f t="shared" si="13"/>
        <v>0</v>
      </c>
      <c r="K38" s="330">
        <f t="shared" si="13"/>
        <v>0</v>
      </c>
      <c r="L38" s="330">
        <f t="shared" si="13"/>
        <v>0</v>
      </c>
      <c r="M38" s="330">
        <f t="shared" si="13"/>
        <v>0</v>
      </c>
      <c r="N38" s="330">
        <f>SUM(N36:N37)</f>
        <v>0</v>
      </c>
      <c r="O38" s="330">
        <f>SUM(O36:O37)</f>
        <v>0</v>
      </c>
      <c r="P38" s="330">
        <f t="shared" si="13"/>
        <v>0</v>
      </c>
    </row>
    <row r="39" spans="1:16" ht="13.5" thickBot="1">
      <c r="A39" s="76" t="s">
        <v>40</v>
      </c>
      <c r="B39" s="76" t="s">
        <v>41</v>
      </c>
      <c r="C39" s="145"/>
      <c r="D39" s="486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332"/>
    </row>
    <row r="40" spans="1:16" ht="26.25" thickBot="1">
      <c r="A40" s="76">
        <v>22.31</v>
      </c>
      <c r="B40" s="73" t="s">
        <v>42</v>
      </c>
      <c r="C40" s="824">
        <f>SUM(D40:P40)</f>
        <v>0</v>
      </c>
      <c r="D40" s="485"/>
      <c r="E40" s="157">
        <f>'H&amp;C-PFSA Profile Worksheet'!C41</f>
        <v>0</v>
      </c>
      <c r="F40" s="157">
        <f>'Dental-PFSA Profile Worksheet'!C41</f>
        <v>0</v>
      </c>
      <c r="G40" s="157">
        <f>'MH-PFSA Profile Worksheet'!C41</f>
        <v>0</v>
      </c>
      <c r="H40" s="157">
        <f>'Alco-PFSA Profile Worksheet'!C41</f>
        <v>0</v>
      </c>
      <c r="I40" s="157">
        <f>'PHN-PFSA Profile Worksheet'!C41</f>
        <v>0</v>
      </c>
      <c r="J40" s="157">
        <f>'CHS-PFSA Profile Worksheet'!C41</f>
        <v>0</v>
      </c>
      <c r="K40" s="157">
        <f>'Not Used-1-PFSA Profile Wks'!C41</f>
        <v>0</v>
      </c>
      <c r="L40" s="157">
        <f>'Not Used-2-PFSA Profile Wks'!C41</f>
        <v>0</v>
      </c>
      <c r="M40" s="157">
        <f>'EHS-PFSA Profile Worksheet'!C41</f>
        <v>0</v>
      </c>
      <c r="N40" s="157">
        <f>'Not Used-3-PFSA Profile Wks'!C41</f>
        <v>0</v>
      </c>
      <c r="O40" s="157">
        <f>'Not Used-4-PFSA Profile Wks'!C41</f>
        <v>0</v>
      </c>
      <c r="P40" s="157">
        <f>'FS-PFSA Profile Worksheet'!C41</f>
        <v>0</v>
      </c>
    </row>
    <row r="41" spans="1:16" ht="13.5" thickBot="1">
      <c r="A41" s="132" t="s">
        <v>43</v>
      </c>
      <c r="B41" s="76" t="s">
        <v>44</v>
      </c>
      <c r="C41" s="824">
        <f>SUM(D41:P41)</f>
        <v>0</v>
      </c>
      <c r="D41" s="136">
        <f>'Tribal Share Profile Worksheet'!I18</f>
        <v>0</v>
      </c>
      <c r="E41" s="157">
        <f>'H&amp;C-PFSA Profile Worksheet'!C42</f>
        <v>0</v>
      </c>
      <c r="F41" s="157">
        <f>'Dental-PFSA Profile Worksheet'!C42</f>
        <v>0</v>
      </c>
      <c r="G41" s="157">
        <f>'MH-PFSA Profile Worksheet'!C42</f>
        <v>0</v>
      </c>
      <c r="H41" s="157">
        <f>'Alco-PFSA Profile Worksheet'!C42</f>
        <v>0</v>
      </c>
      <c r="I41" s="157">
        <f>'PHN-PFSA Profile Worksheet'!C42</f>
        <v>0</v>
      </c>
      <c r="J41" s="157">
        <f>'CHS-PFSA Profile Worksheet'!C42</f>
        <v>0</v>
      </c>
      <c r="K41" s="157">
        <f>'Not Used-1-PFSA Profile Wks'!C42</f>
        <v>0</v>
      </c>
      <c r="L41" s="157">
        <f>'Not Used-2-PFSA Profile Wks'!C42</f>
        <v>0</v>
      </c>
      <c r="M41" s="157">
        <f>'EHS-PFSA Profile Worksheet'!C42</f>
        <v>0</v>
      </c>
      <c r="N41" s="157">
        <f>'Not Used-3-PFSA Profile Wks'!C42</f>
        <v>0</v>
      </c>
      <c r="O41" s="157">
        <f>'Not Used-4-PFSA Profile Wks'!C42</f>
        <v>0</v>
      </c>
      <c r="P41" s="157">
        <f>'FS-PFSA Profile Worksheet'!C42</f>
        <v>0</v>
      </c>
    </row>
    <row r="42" spans="1:16" ht="13.5" thickBot="1">
      <c r="A42" s="161"/>
      <c r="B42" s="150" t="s">
        <v>45</v>
      </c>
      <c r="C42" s="826">
        <f aca="true" t="shared" si="14" ref="C42:P42">SUM(C40:C41)</f>
        <v>0</v>
      </c>
      <c r="D42" s="330">
        <f t="shared" si="14"/>
        <v>0</v>
      </c>
      <c r="E42" s="330">
        <f t="shared" si="14"/>
        <v>0</v>
      </c>
      <c r="F42" s="330">
        <f t="shared" si="14"/>
        <v>0</v>
      </c>
      <c r="G42" s="330">
        <f aca="true" t="shared" si="15" ref="G42:L42">SUM(G40:G41)</f>
        <v>0</v>
      </c>
      <c r="H42" s="330">
        <f t="shared" si="15"/>
        <v>0</v>
      </c>
      <c r="I42" s="330">
        <f t="shared" si="15"/>
        <v>0</v>
      </c>
      <c r="J42" s="330">
        <f t="shared" si="15"/>
        <v>0</v>
      </c>
      <c r="K42" s="330">
        <f t="shared" si="15"/>
        <v>0</v>
      </c>
      <c r="L42" s="330">
        <f t="shared" si="15"/>
        <v>0</v>
      </c>
      <c r="M42" s="330">
        <f t="shared" si="14"/>
        <v>0</v>
      </c>
      <c r="N42" s="330">
        <f t="shared" si="14"/>
        <v>0</v>
      </c>
      <c r="O42" s="330">
        <f t="shared" si="14"/>
        <v>0</v>
      </c>
      <c r="P42" s="330">
        <f t="shared" si="14"/>
        <v>0</v>
      </c>
    </row>
    <row r="43" spans="1:16" ht="26.25" thickBot="1">
      <c r="A43" s="77" t="s">
        <v>58</v>
      </c>
      <c r="B43" s="76" t="s">
        <v>59</v>
      </c>
      <c r="C43" s="145"/>
      <c r="D43" s="486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332"/>
    </row>
    <row r="44" spans="1:16" ht="26.25" thickBot="1">
      <c r="A44" s="132" t="s">
        <v>71</v>
      </c>
      <c r="B44" s="76" t="s">
        <v>72</v>
      </c>
      <c r="C44" s="824">
        <f aca="true" t="shared" si="16" ref="C44:C66">SUM(D44:P44)</f>
        <v>0</v>
      </c>
      <c r="D44" s="485"/>
      <c r="E44" s="157">
        <f>'H&amp;C-PFSA Profile Worksheet'!C45</f>
        <v>0</v>
      </c>
      <c r="F44" s="157">
        <f>'Dental-PFSA Profile Worksheet'!C45</f>
        <v>0</v>
      </c>
      <c r="G44" s="157">
        <f>'MH-PFSA Profile Worksheet'!C45</f>
        <v>0</v>
      </c>
      <c r="H44" s="157">
        <f>'Alco-PFSA Profile Worksheet'!C45</f>
        <v>0</v>
      </c>
      <c r="I44" s="157">
        <f>'PHN-PFSA Profile Worksheet'!C45</f>
        <v>0</v>
      </c>
      <c r="J44" s="157">
        <f>'CHS-PFSA Profile Worksheet'!C45</f>
        <v>0</v>
      </c>
      <c r="K44" s="157">
        <f>'Not Used-1-PFSA Profile Wks'!C45</f>
        <v>0</v>
      </c>
      <c r="L44" s="157">
        <f>'Not Used-2-PFSA Profile Wks'!C45</f>
        <v>0</v>
      </c>
      <c r="M44" s="157">
        <f>'EHS-PFSA Profile Worksheet'!C45</f>
        <v>0</v>
      </c>
      <c r="N44" s="157">
        <f>'Not Used-3-PFSA Profile Wks'!C45</f>
        <v>0</v>
      </c>
      <c r="O44" s="157">
        <f>'Not Used-4-PFSA Profile Wks'!C45</f>
        <v>0</v>
      </c>
      <c r="P44" s="157">
        <f>'FS-PFSA Profile Worksheet'!C45</f>
        <v>0</v>
      </c>
    </row>
    <row r="45" spans="1:16" ht="51.75" thickBot="1">
      <c r="A45" s="132" t="s">
        <v>46</v>
      </c>
      <c r="B45" s="76" t="s">
        <v>47</v>
      </c>
      <c r="C45" s="824">
        <f t="shared" si="16"/>
        <v>0</v>
      </c>
      <c r="D45" s="485"/>
      <c r="E45" s="157">
        <f>'H&amp;C-PFSA Profile Worksheet'!C46</f>
        <v>0</v>
      </c>
      <c r="F45" s="157">
        <f>'Dental-PFSA Profile Worksheet'!C46</f>
        <v>0</v>
      </c>
      <c r="G45" s="157">
        <f>'MH-PFSA Profile Worksheet'!C46</f>
        <v>0</v>
      </c>
      <c r="H45" s="157">
        <f>'Alco-PFSA Profile Worksheet'!C46</f>
        <v>0</v>
      </c>
      <c r="I45" s="157">
        <f>'PHN-PFSA Profile Worksheet'!C46</f>
        <v>0</v>
      </c>
      <c r="J45" s="157">
        <f>'CHS-PFSA Profile Worksheet'!C46</f>
        <v>0</v>
      </c>
      <c r="K45" s="157">
        <f>'Not Used-1-PFSA Profile Wks'!C46</f>
        <v>0</v>
      </c>
      <c r="L45" s="157">
        <f>'Not Used-2-PFSA Profile Wks'!C46</f>
        <v>0</v>
      </c>
      <c r="M45" s="157">
        <f>'EHS-PFSA Profile Worksheet'!C46</f>
        <v>0</v>
      </c>
      <c r="N45" s="157">
        <f>'Not Used-3-PFSA Profile Wks'!C46</f>
        <v>0</v>
      </c>
      <c r="O45" s="157">
        <f>'Not Used-4-PFSA Profile Wks'!C46</f>
        <v>0</v>
      </c>
      <c r="P45" s="157">
        <f>'FS-PFSA Profile Worksheet'!C46</f>
        <v>0</v>
      </c>
    </row>
    <row r="46" spans="1:16" ht="26.25" thickBot="1">
      <c r="A46" s="132" t="s">
        <v>48</v>
      </c>
      <c r="B46" s="76" t="s">
        <v>49</v>
      </c>
      <c r="C46" s="824">
        <f t="shared" si="16"/>
        <v>0</v>
      </c>
      <c r="D46" s="485"/>
      <c r="E46" s="157">
        <f>'H&amp;C-PFSA Profile Worksheet'!C47</f>
        <v>0</v>
      </c>
      <c r="F46" s="157">
        <f>'Dental-PFSA Profile Worksheet'!C47</f>
        <v>0</v>
      </c>
      <c r="G46" s="157">
        <f>'MH-PFSA Profile Worksheet'!C47</f>
        <v>0</v>
      </c>
      <c r="H46" s="157">
        <f>'Alco-PFSA Profile Worksheet'!C47</f>
        <v>0</v>
      </c>
      <c r="I46" s="157">
        <f>'PHN-PFSA Profile Worksheet'!C47</f>
        <v>0</v>
      </c>
      <c r="J46" s="157">
        <f>'CHS-PFSA Profile Worksheet'!C47</f>
        <v>0</v>
      </c>
      <c r="K46" s="157">
        <f>'Not Used-1-PFSA Profile Wks'!C47</f>
        <v>0</v>
      </c>
      <c r="L46" s="157">
        <f>'Not Used-2-PFSA Profile Wks'!C47</f>
        <v>0</v>
      </c>
      <c r="M46" s="157">
        <f>'EHS-PFSA Profile Worksheet'!C47</f>
        <v>0</v>
      </c>
      <c r="N46" s="157">
        <f>'Not Used-3-PFSA Profile Wks'!C47</f>
        <v>0</v>
      </c>
      <c r="O46" s="157">
        <f>'Not Used-4-PFSA Profile Wks'!C47</f>
        <v>0</v>
      </c>
      <c r="P46" s="157">
        <f>'FS-PFSA Profile Worksheet'!C47</f>
        <v>0</v>
      </c>
    </row>
    <row r="47" spans="1:16" ht="13.5" thickBot="1">
      <c r="A47" s="76"/>
      <c r="B47" s="150" t="s">
        <v>157</v>
      </c>
      <c r="C47" s="824">
        <f>SUM(C45:C46)</f>
        <v>0</v>
      </c>
      <c r="D47" s="485"/>
      <c r="E47" s="157">
        <f>SUM(E45:E46)</f>
        <v>0</v>
      </c>
      <c r="F47" s="157">
        <f>SUM(F45:F46)</f>
        <v>0</v>
      </c>
      <c r="G47" s="157">
        <f>SUM(G45:G46)</f>
        <v>0</v>
      </c>
      <c r="H47" s="157">
        <f>SUM(H45:H46)</f>
        <v>0</v>
      </c>
      <c r="I47" s="157">
        <f>SUM(I45:I46)</f>
        <v>0</v>
      </c>
      <c r="J47" s="157">
        <f aca="true" t="shared" si="17" ref="J47:O47">SUM(J45:J46)</f>
        <v>0</v>
      </c>
      <c r="K47" s="157">
        <f t="shared" si="17"/>
        <v>0</v>
      </c>
      <c r="L47" s="157">
        <f t="shared" si="17"/>
        <v>0</v>
      </c>
      <c r="M47" s="157">
        <f t="shared" si="17"/>
        <v>0</v>
      </c>
      <c r="N47" s="157">
        <f t="shared" si="17"/>
        <v>0</v>
      </c>
      <c r="O47" s="157">
        <f t="shared" si="17"/>
        <v>0</v>
      </c>
      <c r="P47" s="157">
        <f>SUM(P45:P46)</f>
        <v>0</v>
      </c>
    </row>
    <row r="48" spans="1:16" ht="26.25" thickBot="1">
      <c r="A48" s="132" t="s">
        <v>50</v>
      </c>
      <c r="B48" s="76" t="s">
        <v>51</v>
      </c>
      <c r="C48" s="824">
        <f t="shared" si="16"/>
        <v>0</v>
      </c>
      <c r="D48" s="485"/>
      <c r="E48" s="157">
        <f>'H&amp;C-PFSA Profile Worksheet'!C49</f>
        <v>0</v>
      </c>
      <c r="F48" s="157">
        <f>'Dental-PFSA Profile Worksheet'!C49</f>
        <v>0</v>
      </c>
      <c r="G48" s="157">
        <f>'MH-PFSA Profile Worksheet'!C49</f>
        <v>0</v>
      </c>
      <c r="H48" s="157">
        <f>'Alco-PFSA Profile Worksheet'!C49</f>
        <v>0</v>
      </c>
      <c r="I48" s="157">
        <f>'PHN-PFSA Profile Worksheet'!C49</f>
        <v>0</v>
      </c>
      <c r="J48" s="157">
        <f>'CHS-PFSA Profile Worksheet'!C49</f>
        <v>0</v>
      </c>
      <c r="K48" s="157">
        <f>'Not Used-1-PFSA Profile Wks'!C49</f>
        <v>0</v>
      </c>
      <c r="L48" s="157">
        <f>'Not Used-2-PFSA Profile Wks'!C49</f>
        <v>0</v>
      </c>
      <c r="M48" s="157">
        <f>'EHS-PFSA Profile Worksheet'!C49</f>
        <v>0</v>
      </c>
      <c r="N48" s="157">
        <f>'Not Used-3-PFSA Profile Wks'!C49</f>
        <v>0</v>
      </c>
      <c r="O48" s="157">
        <f>'Not Used-4-PFSA Profile Wks'!C49</f>
        <v>0</v>
      </c>
      <c r="P48" s="157">
        <f>'FS-PFSA Profile Worksheet'!C49</f>
        <v>0</v>
      </c>
    </row>
    <row r="49" spans="1:16" ht="26.25" thickBot="1">
      <c r="A49" s="132" t="s">
        <v>52</v>
      </c>
      <c r="B49" s="76" t="s">
        <v>53</v>
      </c>
      <c r="C49" s="824">
        <f t="shared" si="16"/>
        <v>0</v>
      </c>
      <c r="D49" s="485"/>
      <c r="E49" s="157">
        <f>'H&amp;C-PFSA Profile Worksheet'!C50</f>
        <v>0</v>
      </c>
      <c r="F49" s="157">
        <f>'Dental-PFSA Profile Worksheet'!C50</f>
        <v>0</v>
      </c>
      <c r="G49" s="157">
        <f>'MH-PFSA Profile Worksheet'!C50</f>
        <v>0</v>
      </c>
      <c r="H49" s="157">
        <f>'Alco-PFSA Profile Worksheet'!C50</f>
        <v>0</v>
      </c>
      <c r="I49" s="157">
        <f>'PHN-PFSA Profile Worksheet'!C50</f>
        <v>0</v>
      </c>
      <c r="J49" s="157">
        <f>'CHS-PFSA Profile Worksheet'!C50</f>
        <v>0</v>
      </c>
      <c r="K49" s="157">
        <f>'Not Used-1-PFSA Profile Wks'!C50</f>
        <v>0</v>
      </c>
      <c r="L49" s="157">
        <f>'Not Used-2-PFSA Profile Wks'!C50</f>
        <v>0</v>
      </c>
      <c r="M49" s="157">
        <f>'EHS-PFSA Profile Worksheet'!C50</f>
        <v>0</v>
      </c>
      <c r="N49" s="157">
        <f>'Not Used-3-PFSA Profile Wks'!C50</f>
        <v>0</v>
      </c>
      <c r="O49" s="157">
        <f>'Not Used-4-PFSA Profile Wks'!C50</f>
        <v>0</v>
      </c>
      <c r="P49" s="157">
        <f>'FS-PFSA Profile Worksheet'!C50</f>
        <v>0</v>
      </c>
    </row>
    <row r="50" spans="1:16" ht="39" thickBot="1">
      <c r="A50" s="132" t="s">
        <v>54</v>
      </c>
      <c r="B50" s="76" t="s">
        <v>55</v>
      </c>
      <c r="C50" s="824">
        <f t="shared" si="16"/>
        <v>0</v>
      </c>
      <c r="D50" s="485"/>
      <c r="E50" s="157">
        <f>'H&amp;C-PFSA Profile Worksheet'!C51</f>
        <v>0</v>
      </c>
      <c r="F50" s="157">
        <f>'Dental-PFSA Profile Worksheet'!C51</f>
        <v>0</v>
      </c>
      <c r="G50" s="157">
        <f>'MH-PFSA Profile Worksheet'!C51</f>
        <v>0</v>
      </c>
      <c r="H50" s="157">
        <f>'Alco-PFSA Profile Worksheet'!C51</f>
        <v>0</v>
      </c>
      <c r="I50" s="157">
        <f>'PHN-PFSA Profile Worksheet'!C51</f>
        <v>0</v>
      </c>
      <c r="J50" s="157">
        <f>'CHS-PFSA Profile Worksheet'!C51</f>
        <v>0</v>
      </c>
      <c r="K50" s="157">
        <f>'Not Used-1-PFSA Profile Wks'!C51</f>
        <v>0</v>
      </c>
      <c r="L50" s="157">
        <f>'Not Used-2-PFSA Profile Wks'!C51</f>
        <v>0</v>
      </c>
      <c r="M50" s="157">
        <f>'EHS-PFSA Profile Worksheet'!C51</f>
        <v>0</v>
      </c>
      <c r="N50" s="157">
        <f>'Not Used-3-PFSA Profile Wks'!C51</f>
        <v>0</v>
      </c>
      <c r="O50" s="157">
        <f>'Not Used-4-PFSA Profile Wks'!C51</f>
        <v>0</v>
      </c>
      <c r="P50" s="157">
        <f>'FS-PFSA Profile Worksheet'!C51</f>
        <v>0</v>
      </c>
    </row>
    <row r="51" spans="1:16" ht="39" thickBot="1">
      <c r="A51" s="132" t="s">
        <v>56</v>
      </c>
      <c r="B51" s="76" t="s">
        <v>57</v>
      </c>
      <c r="C51" s="824">
        <f t="shared" si="16"/>
        <v>0</v>
      </c>
      <c r="D51" s="485"/>
      <c r="E51" s="157">
        <f>'H&amp;C-PFSA Profile Worksheet'!C52</f>
        <v>0</v>
      </c>
      <c r="F51" s="157">
        <f>'Dental-PFSA Profile Worksheet'!C52</f>
        <v>0</v>
      </c>
      <c r="G51" s="157">
        <f>'MH-PFSA Profile Worksheet'!C52</f>
        <v>0</v>
      </c>
      <c r="H51" s="157">
        <f>'Alco-PFSA Profile Worksheet'!C52</f>
        <v>0</v>
      </c>
      <c r="I51" s="157">
        <f>'PHN-PFSA Profile Worksheet'!C52</f>
        <v>0</v>
      </c>
      <c r="J51" s="157">
        <f>'CHS-PFSA Profile Worksheet'!C52</f>
        <v>0</v>
      </c>
      <c r="K51" s="157">
        <f>'Not Used-1-PFSA Profile Wks'!C52</f>
        <v>0</v>
      </c>
      <c r="L51" s="157">
        <f>'Not Used-2-PFSA Profile Wks'!C52</f>
        <v>0</v>
      </c>
      <c r="M51" s="157">
        <f>'EHS-PFSA Profile Worksheet'!C52</f>
        <v>0</v>
      </c>
      <c r="N51" s="157">
        <f>'Not Used-3-PFSA Profile Wks'!C52</f>
        <v>0</v>
      </c>
      <c r="O51" s="157">
        <f>'Not Used-4-PFSA Profile Wks'!C52</f>
        <v>0</v>
      </c>
      <c r="P51" s="157">
        <f>'FS-PFSA Profile Worksheet'!C52</f>
        <v>0</v>
      </c>
    </row>
    <row r="52" spans="1:16" ht="13.5" thickBot="1">
      <c r="A52" s="76"/>
      <c r="B52" s="150" t="s">
        <v>60</v>
      </c>
      <c r="C52" s="824">
        <f aca="true" t="shared" si="18" ref="C52:P52">SUM(C48:C51)</f>
        <v>0</v>
      </c>
      <c r="D52" s="483"/>
      <c r="E52" s="157">
        <f t="shared" si="18"/>
        <v>0</v>
      </c>
      <c r="F52" s="157">
        <f t="shared" si="18"/>
        <v>0</v>
      </c>
      <c r="G52" s="157">
        <f aca="true" t="shared" si="19" ref="G52:L52">SUM(G48:G51)</f>
        <v>0</v>
      </c>
      <c r="H52" s="157">
        <f t="shared" si="19"/>
        <v>0</v>
      </c>
      <c r="I52" s="157">
        <f t="shared" si="19"/>
        <v>0</v>
      </c>
      <c r="J52" s="157">
        <f t="shared" si="19"/>
        <v>0</v>
      </c>
      <c r="K52" s="157">
        <f t="shared" si="19"/>
        <v>0</v>
      </c>
      <c r="L52" s="157">
        <f t="shared" si="19"/>
        <v>0</v>
      </c>
      <c r="M52" s="157">
        <f t="shared" si="18"/>
        <v>0</v>
      </c>
      <c r="N52" s="157">
        <f t="shared" si="18"/>
        <v>0</v>
      </c>
      <c r="O52" s="157">
        <f t="shared" si="18"/>
        <v>0</v>
      </c>
      <c r="P52" s="157">
        <f t="shared" si="18"/>
        <v>0</v>
      </c>
    </row>
    <row r="53" spans="1:16" ht="13.5" thickBot="1">
      <c r="A53" s="132" t="s">
        <v>61</v>
      </c>
      <c r="B53" s="76" t="s">
        <v>62</v>
      </c>
      <c r="C53" s="824">
        <f t="shared" si="16"/>
        <v>0</v>
      </c>
      <c r="D53" s="157">
        <f>'Tribal Share Profile Worksheet'!I19</f>
        <v>0</v>
      </c>
      <c r="E53" s="157">
        <f>'H&amp;C-PFSA Profile Worksheet'!C54</f>
        <v>0</v>
      </c>
      <c r="F53" s="157">
        <f>'Dental-PFSA Profile Worksheet'!C54</f>
        <v>0</v>
      </c>
      <c r="G53" s="157">
        <f>'MH-PFSA Profile Worksheet'!C54</f>
        <v>0</v>
      </c>
      <c r="H53" s="157">
        <f>'Alco-PFSA Profile Worksheet'!C54</f>
        <v>0</v>
      </c>
      <c r="I53" s="157">
        <f>'PHN-PFSA Profile Worksheet'!C54</f>
        <v>0</v>
      </c>
      <c r="J53" s="157">
        <f>'CHS-PFSA Profile Worksheet'!C54</f>
        <v>0</v>
      </c>
      <c r="K53" s="157">
        <f>'Not Used-1-PFSA Profile Wks'!C54</f>
        <v>0</v>
      </c>
      <c r="L53" s="157">
        <f>'Not Used-2-PFSA Profile Wks'!C54</f>
        <v>0</v>
      </c>
      <c r="M53" s="157">
        <f>'EHS-PFSA Profile Worksheet'!C54</f>
        <v>0</v>
      </c>
      <c r="N53" s="157">
        <f>'Not Used-3-PFSA Profile Wks'!C54</f>
        <v>0</v>
      </c>
      <c r="O53" s="157">
        <f>'Not Used-4-PFSA Profile Wks'!C54</f>
        <v>0</v>
      </c>
      <c r="P53" s="157">
        <f>'FS-PFSA Profile Worksheet'!C54</f>
        <v>0</v>
      </c>
    </row>
    <row r="54" spans="1:16" ht="13.5" thickBot="1">
      <c r="A54" s="161"/>
      <c r="B54" s="150" t="s">
        <v>254</v>
      </c>
      <c r="C54" s="824">
        <f aca="true" t="shared" si="20" ref="C54:P54">C53+C52+C47+C44</f>
        <v>0</v>
      </c>
      <c r="D54" s="157">
        <f>SUM(D53)</f>
        <v>0</v>
      </c>
      <c r="E54" s="157">
        <f t="shared" si="20"/>
        <v>0</v>
      </c>
      <c r="F54" s="157">
        <f t="shared" si="20"/>
        <v>0</v>
      </c>
      <c r="G54" s="157">
        <f aca="true" t="shared" si="21" ref="G54:L54">G53+G52+G47+G44</f>
        <v>0</v>
      </c>
      <c r="H54" s="157">
        <f t="shared" si="21"/>
        <v>0</v>
      </c>
      <c r="I54" s="157">
        <f t="shared" si="21"/>
        <v>0</v>
      </c>
      <c r="J54" s="157">
        <f t="shared" si="21"/>
        <v>0</v>
      </c>
      <c r="K54" s="157">
        <f t="shared" si="21"/>
        <v>0</v>
      </c>
      <c r="L54" s="157">
        <f t="shared" si="21"/>
        <v>0</v>
      </c>
      <c r="M54" s="157">
        <f t="shared" si="20"/>
        <v>0</v>
      </c>
      <c r="N54" s="157">
        <f t="shared" si="20"/>
        <v>0</v>
      </c>
      <c r="O54" s="157">
        <f t="shared" si="20"/>
        <v>0</v>
      </c>
      <c r="P54" s="157">
        <f t="shared" si="20"/>
        <v>0</v>
      </c>
    </row>
    <row r="55" spans="1:16" ht="13.5" thickBot="1">
      <c r="A55" s="77" t="s">
        <v>64</v>
      </c>
      <c r="B55" s="76" t="s">
        <v>65</v>
      </c>
      <c r="C55" s="824">
        <f t="shared" si="16"/>
        <v>0</v>
      </c>
      <c r="D55" s="157">
        <f>'Tribal Share Profile Worksheet'!I20</f>
        <v>0</v>
      </c>
      <c r="E55" s="157">
        <f>'H&amp;C-PFSA Profile Worksheet'!C56</f>
        <v>0</v>
      </c>
      <c r="F55" s="157">
        <f>'Dental-PFSA Profile Worksheet'!C56</f>
        <v>0</v>
      </c>
      <c r="G55" s="157">
        <f>'MH-PFSA Profile Worksheet'!C56</f>
        <v>0</v>
      </c>
      <c r="H55" s="157">
        <f>'Alco-PFSA Profile Worksheet'!C56</f>
        <v>0</v>
      </c>
      <c r="I55" s="157">
        <f>'PHN-PFSA Profile Worksheet'!C56</f>
        <v>0</v>
      </c>
      <c r="J55" s="157">
        <f>'CHS-PFSA Profile Worksheet'!C56</f>
        <v>0</v>
      </c>
      <c r="K55" s="157">
        <f>'Not Used-1-PFSA Profile Wks'!C56</f>
        <v>0</v>
      </c>
      <c r="L55" s="157">
        <f>'Not Used-2-PFSA Profile Wks'!C56</f>
        <v>0</v>
      </c>
      <c r="M55" s="157">
        <f>'EHS-PFSA Profile Worksheet'!C56</f>
        <v>0</v>
      </c>
      <c r="N55" s="157">
        <f>'Not Used-3-PFSA Profile Wks'!C56</f>
        <v>0</v>
      </c>
      <c r="O55" s="157">
        <f>'Not Used-4-PFSA Profile Wks'!C56</f>
        <v>0</v>
      </c>
      <c r="P55" s="157">
        <f>'FS-PFSA Profile Worksheet'!C56</f>
        <v>0</v>
      </c>
    </row>
    <row r="56" spans="1:16" ht="13.5" thickBot="1">
      <c r="A56" s="77" t="s">
        <v>66</v>
      </c>
      <c r="B56" s="76" t="s">
        <v>119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332"/>
    </row>
    <row r="57" spans="1:16" ht="26.25" thickBot="1">
      <c r="A57" s="132" t="s">
        <v>118</v>
      </c>
      <c r="B57" s="76" t="s">
        <v>122</v>
      </c>
      <c r="C57" s="824">
        <f t="shared" si="16"/>
        <v>0</v>
      </c>
      <c r="D57" s="157">
        <f>'Tribal Share Profile Worksheet'!I21</f>
        <v>0</v>
      </c>
      <c r="E57" s="157">
        <f>'H&amp;C-PFSA Profile Worksheet'!C58</f>
        <v>0</v>
      </c>
      <c r="F57" s="157">
        <f>'Dental-PFSA Profile Worksheet'!C58</f>
        <v>0</v>
      </c>
      <c r="G57" s="157">
        <f>'MH-PFSA Profile Worksheet'!C58</f>
        <v>0</v>
      </c>
      <c r="H57" s="157">
        <f>'Alco-PFSA Profile Worksheet'!C58</f>
        <v>0</v>
      </c>
      <c r="I57" s="157">
        <f>'PHN-PFSA Profile Worksheet'!C58</f>
        <v>0</v>
      </c>
      <c r="J57" s="157">
        <f>'CHS-PFSA Profile Worksheet'!C58</f>
        <v>0</v>
      </c>
      <c r="K57" s="157">
        <f>'Not Used-1-PFSA Profile Wks'!C58</f>
        <v>0</v>
      </c>
      <c r="L57" s="157">
        <f>'Not Used-2-PFSA Profile Wks'!C58</f>
        <v>0</v>
      </c>
      <c r="M57" s="157">
        <f>'EHS-PFSA Profile Worksheet'!C58</f>
        <v>0</v>
      </c>
      <c r="N57" s="157">
        <f>'Not Used-3-PFSA Profile Wks'!C58</f>
        <v>0</v>
      </c>
      <c r="O57" s="157">
        <f>'Not Used-4-PFSA Profile Wks'!C58</f>
        <v>0</v>
      </c>
      <c r="P57" s="157">
        <f>'FS-PFSA Profile Worksheet'!C58</f>
        <v>0</v>
      </c>
    </row>
    <row r="58" spans="1:16" ht="26.25" thickBot="1">
      <c r="A58" s="132" t="s">
        <v>118</v>
      </c>
      <c r="B58" s="76" t="s">
        <v>123</v>
      </c>
      <c r="C58" s="824">
        <f t="shared" si="16"/>
        <v>0</v>
      </c>
      <c r="D58" s="483"/>
      <c r="E58" s="157">
        <f>'H&amp;C-PFSA Profile Worksheet'!C59</f>
        <v>0</v>
      </c>
      <c r="F58" s="157">
        <f>'Dental-PFSA Profile Worksheet'!C59</f>
        <v>0</v>
      </c>
      <c r="G58" s="157">
        <f>'MH-PFSA Profile Worksheet'!C59</f>
        <v>0</v>
      </c>
      <c r="H58" s="157">
        <f>'Alco-PFSA Profile Worksheet'!C59</f>
        <v>0</v>
      </c>
      <c r="I58" s="157">
        <f>'PHN-PFSA Profile Worksheet'!C59</f>
        <v>0</v>
      </c>
      <c r="J58" s="157">
        <f>'CHS-PFSA Profile Worksheet'!C59</f>
        <v>0</v>
      </c>
      <c r="K58" s="157">
        <f>'Not Used-1-PFSA Profile Wks'!C59</f>
        <v>0</v>
      </c>
      <c r="L58" s="157">
        <f>'Not Used-2-PFSA Profile Wks'!C59</f>
        <v>0</v>
      </c>
      <c r="M58" s="157">
        <f>'EHS-PFSA Profile Worksheet'!C59</f>
        <v>0</v>
      </c>
      <c r="N58" s="157">
        <f>'Not Used-3-PFSA Profile Wks'!C59</f>
        <v>0</v>
      </c>
      <c r="O58" s="157">
        <f>'Not Used-4-PFSA Profile Wks'!C59</f>
        <v>0</v>
      </c>
      <c r="P58" s="157">
        <f>'FS-PFSA Profile Worksheet'!C59</f>
        <v>0</v>
      </c>
    </row>
    <row r="59" spans="1:16" ht="13.5" thickBot="1">
      <c r="A59" s="78"/>
      <c r="B59" s="150" t="s">
        <v>120</v>
      </c>
      <c r="C59" s="825">
        <f aca="true" t="shared" si="22" ref="C59:P59">SUM(C57:C58)</f>
        <v>0</v>
      </c>
      <c r="D59" s="136">
        <f>SUM(D57:D58)</f>
        <v>0</v>
      </c>
      <c r="E59" s="136">
        <f t="shared" si="22"/>
        <v>0</v>
      </c>
      <c r="F59" s="136">
        <f t="shared" si="22"/>
        <v>0</v>
      </c>
      <c r="G59" s="136">
        <f aca="true" t="shared" si="23" ref="G59:L59">SUM(G57:G58)</f>
        <v>0</v>
      </c>
      <c r="H59" s="136">
        <f t="shared" si="23"/>
        <v>0</v>
      </c>
      <c r="I59" s="136">
        <f t="shared" si="23"/>
        <v>0</v>
      </c>
      <c r="J59" s="136">
        <f t="shared" si="23"/>
        <v>0</v>
      </c>
      <c r="K59" s="136">
        <f t="shared" si="23"/>
        <v>0</v>
      </c>
      <c r="L59" s="136">
        <f t="shared" si="23"/>
        <v>0</v>
      </c>
      <c r="M59" s="136">
        <f t="shared" si="22"/>
        <v>0</v>
      </c>
      <c r="N59" s="136">
        <f t="shared" si="22"/>
        <v>0</v>
      </c>
      <c r="O59" s="136">
        <f t="shared" si="22"/>
        <v>0</v>
      </c>
      <c r="P59" s="136">
        <f t="shared" si="22"/>
        <v>0</v>
      </c>
    </row>
    <row r="60" spans="1:16" ht="13.5" thickBot="1">
      <c r="A60" s="79" t="s">
        <v>67</v>
      </c>
      <c r="B60" s="76" t="s">
        <v>68</v>
      </c>
      <c r="C60" s="824">
        <f t="shared" si="16"/>
        <v>0</v>
      </c>
      <c r="D60" s="157">
        <f>'Tribal Share Profile Worksheet'!I22</f>
        <v>0</v>
      </c>
      <c r="E60" s="157">
        <f>'H&amp;C-PFSA Profile Worksheet'!C61</f>
        <v>0</v>
      </c>
      <c r="F60" s="157">
        <f>'Dental-PFSA Profile Worksheet'!C61</f>
        <v>0</v>
      </c>
      <c r="G60" s="157">
        <f>'MH-PFSA Profile Worksheet'!C61</f>
        <v>0</v>
      </c>
      <c r="H60" s="157">
        <f>'Alco-PFSA Profile Worksheet'!C61</f>
        <v>0</v>
      </c>
      <c r="I60" s="157">
        <f>'PHN-PFSA Profile Worksheet'!C61</f>
        <v>0</v>
      </c>
      <c r="J60" s="157">
        <f>'CHS-PFSA Profile Worksheet'!C61</f>
        <v>0</v>
      </c>
      <c r="K60" s="157">
        <f>'Not Used-1-PFSA Profile Wks'!C61</f>
        <v>0</v>
      </c>
      <c r="L60" s="157">
        <f>'Not Used-2-PFSA Profile Wks'!C61</f>
        <v>0</v>
      </c>
      <c r="M60" s="157">
        <f>'EHS-PFSA Profile Worksheet'!C61</f>
        <v>0</v>
      </c>
      <c r="N60" s="157">
        <f>'Not Used-3-PFSA Profile Wks'!C61</f>
        <v>0</v>
      </c>
      <c r="O60" s="157">
        <f>'Not Used-4-PFSA Profile Wks'!C61</f>
        <v>0</v>
      </c>
      <c r="P60" s="157">
        <f>'FS-PFSA Profile Worksheet'!C61</f>
        <v>0</v>
      </c>
    </row>
    <row r="61" spans="1:16" ht="13.5" thickBot="1">
      <c r="A61" s="73" t="s">
        <v>69</v>
      </c>
      <c r="B61" s="76" t="s">
        <v>121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332"/>
    </row>
    <row r="62" spans="1:16" ht="13.5" thickBot="1">
      <c r="A62" s="132" t="s">
        <v>113</v>
      </c>
      <c r="B62" s="76" t="s">
        <v>114</v>
      </c>
      <c r="C62" s="824">
        <f t="shared" si="16"/>
        <v>0</v>
      </c>
      <c r="D62" s="157">
        <f>'Tribal Share Profile Worksheet'!I23</f>
        <v>0</v>
      </c>
      <c r="E62" s="157">
        <f>'H&amp;C-PFSA Profile Worksheet'!C63</f>
        <v>0</v>
      </c>
      <c r="F62" s="157">
        <f>'Dental-PFSA Profile Worksheet'!C63</f>
        <v>0</v>
      </c>
      <c r="G62" s="157">
        <f>'MH-PFSA Profile Worksheet'!C63</f>
        <v>0</v>
      </c>
      <c r="H62" s="157">
        <f>'Alco-PFSA Profile Worksheet'!C63</f>
        <v>0</v>
      </c>
      <c r="I62" s="157">
        <f>'PHN-PFSA Profile Worksheet'!C63</f>
        <v>0</v>
      </c>
      <c r="J62" s="157">
        <f>'CHS-PFSA Profile Worksheet'!C63</f>
        <v>0</v>
      </c>
      <c r="K62" s="157">
        <f>'Not Used-1-PFSA Profile Wks'!C63</f>
        <v>0</v>
      </c>
      <c r="L62" s="157">
        <f>'Not Used-2-PFSA Profile Wks'!C63</f>
        <v>0</v>
      </c>
      <c r="M62" s="157">
        <f>'EHS-PFSA Profile Worksheet'!C63</f>
        <v>0</v>
      </c>
      <c r="N62" s="157">
        <f>'Not Used-3-PFSA Profile Wks'!C63</f>
        <v>0</v>
      </c>
      <c r="O62" s="157">
        <f>'Not Used-4-PFSA Profile Wks'!C63</f>
        <v>0</v>
      </c>
      <c r="P62" s="157">
        <f>'FS-PFSA Profile Worksheet'!C63</f>
        <v>0</v>
      </c>
    </row>
    <row r="63" spans="1:16" ht="13.5" thickBot="1">
      <c r="A63" s="132" t="s">
        <v>113</v>
      </c>
      <c r="B63" s="76" t="s">
        <v>115</v>
      </c>
      <c r="C63" s="824">
        <f t="shared" si="16"/>
        <v>0</v>
      </c>
      <c r="D63" s="483"/>
      <c r="E63" s="157">
        <f>'H&amp;C-PFSA Profile Worksheet'!C64</f>
        <v>0</v>
      </c>
      <c r="F63" s="157">
        <f>'Dental-PFSA Profile Worksheet'!C64</f>
        <v>0</v>
      </c>
      <c r="G63" s="157">
        <f>'MH-PFSA Profile Worksheet'!C64</f>
        <v>0</v>
      </c>
      <c r="H63" s="157">
        <f>'Alco-PFSA Profile Worksheet'!C64</f>
        <v>0</v>
      </c>
      <c r="I63" s="157">
        <f>'PHN-PFSA Profile Worksheet'!C64</f>
        <v>0</v>
      </c>
      <c r="J63" s="157">
        <f>'CHS-PFSA Profile Worksheet'!C64</f>
        <v>0</v>
      </c>
      <c r="K63" s="157">
        <f>'Not Used-1-PFSA Profile Wks'!C64</f>
        <v>0</v>
      </c>
      <c r="L63" s="157">
        <f>'Not Used-2-PFSA Profile Wks'!C64</f>
        <v>0</v>
      </c>
      <c r="M63" s="157">
        <f>'EHS-PFSA Profile Worksheet'!C64</f>
        <v>0</v>
      </c>
      <c r="N63" s="157">
        <f>'Not Used-3-PFSA Profile Wks'!C64</f>
        <v>0</v>
      </c>
      <c r="O63" s="157">
        <f>'Not Used-4-PFSA Profile Wks'!C64</f>
        <v>0</v>
      </c>
      <c r="P63" s="157">
        <f>'FS-PFSA Profile Worksheet'!C64</f>
        <v>0</v>
      </c>
    </row>
    <row r="64" spans="1:16" ht="13.5" thickBot="1">
      <c r="A64" s="161"/>
      <c r="B64" s="150" t="s">
        <v>116</v>
      </c>
      <c r="C64" s="825">
        <f aca="true" t="shared" si="24" ref="C64:P64">SUM(C62:C63)</f>
        <v>0</v>
      </c>
      <c r="D64" s="136">
        <f>SUM(D62:D63)</f>
        <v>0</v>
      </c>
      <c r="E64" s="136">
        <f t="shared" si="24"/>
        <v>0</v>
      </c>
      <c r="F64" s="136">
        <f t="shared" si="24"/>
        <v>0</v>
      </c>
      <c r="G64" s="136">
        <f aca="true" t="shared" si="25" ref="G64:L64">SUM(G62:G63)</f>
        <v>0</v>
      </c>
      <c r="H64" s="136">
        <f t="shared" si="25"/>
        <v>0</v>
      </c>
      <c r="I64" s="136">
        <f t="shared" si="25"/>
        <v>0</v>
      </c>
      <c r="J64" s="136">
        <f t="shared" si="25"/>
        <v>0</v>
      </c>
      <c r="K64" s="136">
        <f t="shared" si="25"/>
        <v>0</v>
      </c>
      <c r="L64" s="136">
        <f t="shared" si="25"/>
        <v>0</v>
      </c>
      <c r="M64" s="136">
        <f t="shared" si="24"/>
        <v>0</v>
      </c>
      <c r="N64" s="136">
        <f t="shared" si="24"/>
        <v>0</v>
      </c>
      <c r="O64" s="136">
        <f t="shared" si="24"/>
        <v>0</v>
      </c>
      <c r="P64" s="136">
        <f t="shared" si="24"/>
        <v>0</v>
      </c>
    </row>
    <row r="65" spans="1:16" ht="14.25" thickBot="1">
      <c r="A65" s="80" t="s">
        <v>125</v>
      </c>
      <c r="B65" s="76" t="s">
        <v>131</v>
      </c>
      <c r="C65" s="824">
        <f t="shared" si="16"/>
        <v>0</v>
      </c>
      <c r="D65" s="484"/>
      <c r="E65" s="157">
        <f>'H&amp;C-PFSA Profile Worksheet'!C66</f>
        <v>0</v>
      </c>
      <c r="F65" s="157">
        <f>'Dental-PFSA Profile Worksheet'!C66</f>
        <v>0</v>
      </c>
      <c r="G65" s="157">
        <f>'MH-PFSA Profile Worksheet'!C66</f>
        <v>0</v>
      </c>
      <c r="H65" s="157">
        <f>'Alco-PFSA Profile Worksheet'!C66</f>
        <v>0</v>
      </c>
      <c r="I65" s="157">
        <f>'PHN-PFSA Profile Worksheet'!C66</f>
        <v>0</v>
      </c>
      <c r="J65" s="157">
        <f>'CHS-PFSA Profile Worksheet'!C66</f>
        <v>0</v>
      </c>
      <c r="K65" s="157">
        <f>'Not Used-1-PFSA Profile Wks'!C66</f>
        <v>0</v>
      </c>
      <c r="L65" s="157">
        <f>'Not Used-2-PFSA Profile Wks'!C66</f>
        <v>0</v>
      </c>
      <c r="M65" s="157">
        <f>'EHS-PFSA Profile Worksheet'!C66</f>
        <v>0</v>
      </c>
      <c r="N65" s="157">
        <f>'Not Used-3-PFSA Profile Wks'!C66</f>
        <v>0</v>
      </c>
      <c r="O65" s="157">
        <f>'Not Used-4-PFSA Profile Wks'!C66</f>
        <v>0</v>
      </c>
      <c r="P65" s="157">
        <f>'FS-PFSA Profile Worksheet'!C66</f>
        <v>0</v>
      </c>
    </row>
    <row r="66" spans="1:16" ht="14.25" thickBot="1">
      <c r="A66" s="80" t="s">
        <v>125</v>
      </c>
      <c r="B66" s="76" t="s">
        <v>169</v>
      </c>
      <c r="C66" s="824">
        <f t="shared" si="16"/>
        <v>0</v>
      </c>
      <c r="D66" s="483"/>
      <c r="E66" s="157">
        <f>'H&amp;C-PFSA Profile Worksheet'!C67</f>
        <v>0</v>
      </c>
      <c r="F66" s="157">
        <f>'Dental-PFSA Profile Worksheet'!C67</f>
        <v>0</v>
      </c>
      <c r="G66" s="157">
        <f>'MH-PFSA Profile Worksheet'!C67</f>
        <v>0</v>
      </c>
      <c r="H66" s="157">
        <f>'Alco-PFSA Profile Worksheet'!C67</f>
        <v>0</v>
      </c>
      <c r="I66" s="157">
        <f>'PHN-PFSA Profile Worksheet'!C67</f>
        <v>0</v>
      </c>
      <c r="J66" s="157">
        <f>'CHS-PFSA Profile Worksheet'!C67</f>
        <v>0</v>
      </c>
      <c r="K66" s="157">
        <f>'Not Used-1-PFSA Profile Wks'!C67</f>
        <v>0</v>
      </c>
      <c r="L66" s="157">
        <f>'Not Used-2-PFSA Profile Wks'!C67</f>
        <v>0</v>
      </c>
      <c r="M66" s="157">
        <f>'EHS-PFSA Profile Worksheet'!C67</f>
        <v>0</v>
      </c>
      <c r="N66" s="157">
        <f>'Not Used-3-PFSA Profile Wks'!C67</f>
        <v>0</v>
      </c>
      <c r="O66" s="157">
        <f>'Not Used-4-PFSA Profile Wks'!C67</f>
        <v>0</v>
      </c>
      <c r="P66" s="157">
        <f>'FS-PFSA Profile Worksheet'!C67</f>
        <v>0</v>
      </c>
    </row>
    <row r="67" spans="1:16" ht="13.5" thickBot="1">
      <c r="A67" s="156"/>
      <c r="B67" s="150" t="s">
        <v>117</v>
      </c>
      <c r="C67" s="825">
        <f>SUM(C65:C66)+C64+C60+C59+C55+C54+C42+C38+C30+C12</f>
        <v>0</v>
      </c>
      <c r="D67" s="136">
        <f>SUM(D65:D66)+D64+D60+D59+D55+D54+D41+D38+D30+D12</f>
        <v>0</v>
      </c>
      <c r="E67" s="136">
        <f>SUM(E65:E66)+E64+E60+E59+E55+E54+E42+E38+E30+E12</f>
        <v>0</v>
      </c>
      <c r="F67" s="136">
        <f>SUM(F65:F66)+F64+F60+F59+F55+F54+F42+F38+F30+F12</f>
        <v>0</v>
      </c>
      <c r="G67" s="136">
        <f>SUM(G65:G66)+G64+G60+G59+G55+G54+G42+G38+G30+G12</f>
        <v>0</v>
      </c>
      <c r="H67" s="136">
        <f>SUM(H65:H66)+H64+H60+H59+H55+H54+H42+H38+H30+H12</f>
        <v>0</v>
      </c>
      <c r="I67" s="136">
        <f>SUM(I65:I66)+I64+I60+I59+I55+I54+I42+I38+I30+I12</f>
        <v>0</v>
      </c>
      <c r="J67" s="136">
        <f aca="true" t="shared" si="26" ref="J67:O67">SUM(J65:J66)+J64+J60+J59+J55+J54+J42+J38+J30+J12</f>
        <v>0</v>
      </c>
      <c r="K67" s="136">
        <f t="shared" si="26"/>
        <v>0</v>
      </c>
      <c r="L67" s="136">
        <f t="shared" si="26"/>
        <v>0</v>
      </c>
      <c r="M67" s="136">
        <f t="shared" si="26"/>
        <v>0</v>
      </c>
      <c r="N67" s="136">
        <f t="shared" si="26"/>
        <v>0</v>
      </c>
      <c r="O67" s="136">
        <f t="shared" si="26"/>
        <v>0</v>
      </c>
      <c r="P67" s="136">
        <f>SUM(P65:P66)+P64+P60+P59+P55+P54+P42+P38+P30+P12</f>
        <v>0</v>
      </c>
    </row>
    <row r="68" spans="1:16" ht="13.5" thickBot="1">
      <c r="A68" s="537" t="s">
        <v>130</v>
      </c>
      <c r="B68" s="538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  <c r="O68" s="557"/>
      <c r="P68" s="539"/>
    </row>
    <row r="69" spans="1:16" ht="12.75">
      <c r="A69" s="41"/>
      <c r="B69" s="41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41"/>
    </row>
    <row r="70" spans="5:16" ht="12.75">
      <c r="E70" s="411"/>
      <c r="F70" s="411"/>
      <c r="G70" s="411"/>
      <c r="H70" s="411"/>
      <c r="I70" s="411"/>
      <c r="J70" s="411"/>
      <c r="K70" s="411"/>
      <c r="L70" s="411"/>
      <c r="P70" s="49"/>
    </row>
  </sheetData>
  <sheetProtection/>
  <mergeCells count="2">
    <mergeCell ref="A1:P1"/>
    <mergeCell ref="A2:P2"/>
  </mergeCells>
  <printOptions headings="1" horizontalCentered="1"/>
  <pageMargins left="0.17" right="0.27" top="0.8" bottom="0.34" header="0.5" footer="0.25"/>
  <pageSetup horizontalDpi="360" verticalDpi="360" orientation="landscape" scale="65" r:id="rId1"/>
  <headerFooter alignWithMargins="0">
    <oddHeader>&amp;LPage &amp;P of &amp;N&amp;RPrinted Date:  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zoomScalePageLayoutView="0" workbookViewId="0" topLeftCell="A1">
      <pane ySplit="8" topLeftCell="A9" activePane="bottomLeft" state="frozen"/>
      <selection pane="topLeft" activeCell="A18" sqref="A18:M18"/>
      <selection pane="bottomLeft" activeCell="A1" sqref="A1:H1"/>
    </sheetView>
  </sheetViews>
  <sheetFormatPr defaultColWidth="9.140625" defaultRowHeight="12.75"/>
  <cols>
    <col min="1" max="1" width="7.7109375" style="0" customWidth="1"/>
    <col min="2" max="2" width="24.28125" style="0" customWidth="1"/>
    <col min="3" max="3" width="12.8515625" style="0" customWidth="1"/>
    <col min="4" max="4" width="12.28125" style="0" customWidth="1"/>
    <col min="5" max="5" width="13.7109375" style="0" customWidth="1"/>
    <col min="6" max="6" width="9.00390625" style="0" customWidth="1"/>
    <col min="7" max="7" width="11.00390625" style="0" customWidth="1"/>
    <col min="8" max="8" width="10.140625" style="0" customWidth="1"/>
    <col min="9" max="9" width="0.13671875" style="0" customWidth="1"/>
  </cols>
  <sheetData>
    <row r="1" spans="1:9" ht="33">
      <c r="A1" s="1141" t="s">
        <v>9</v>
      </c>
      <c r="B1" s="1142"/>
      <c r="C1" s="1142"/>
      <c r="D1" s="1142"/>
      <c r="E1" s="1142"/>
      <c r="F1" s="1142"/>
      <c r="G1" s="1142"/>
      <c r="H1" s="1143"/>
      <c r="I1" s="16"/>
    </row>
    <row r="2" spans="1:9" ht="27.75" customHeight="1" thickBot="1">
      <c r="A2" s="1144" t="s">
        <v>173</v>
      </c>
      <c r="B2" s="1145"/>
      <c r="C2" s="1145"/>
      <c r="D2" s="1145"/>
      <c r="E2" s="1145"/>
      <c r="F2" s="1146"/>
      <c r="G2" s="1146"/>
      <c r="H2" s="1147"/>
      <c r="I2" s="15"/>
    </row>
    <row r="3" spans="1:9" ht="13.5" thickBot="1">
      <c r="A3" s="1148" t="str">
        <f>'ISD Summary'!A3&amp;" "&amp;'ISD Summary'!B3</f>
        <v>IHS Area Office: 0</v>
      </c>
      <c r="B3" s="1149"/>
      <c r="C3" s="1150"/>
      <c r="D3" s="273"/>
      <c r="E3" s="86"/>
      <c r="F3" s="188"/>
      <c r="G3" s="220" t="str">
        <f>'Funding Summary'!D4</f>
        <v>HQ ISD #:</v>
      </c>
      <c r="H3" s="516" t="str">
        <f>'Funding Summary'!E4</f>
        <v>10-_____</v>
      </c>
      <c r="I3" s="16"/>
    </row>
    <row r="4" spans="1:9" ht="13.5" thickBot="1">
      <c r="A4" s="1148" t="str">
        <f>'Tribal Request'!A7:B7</f>
        <v>Tribe/Contractor:  </v>
      </c>
      <c r="B4" s="1149"/>
      <c r="C4" s="1150"/>
      <c r="D4" s="273"/>
      <c r="E4" s="220"/>
      <c r="F4" s="188"/>
      <c r="G4" s="220" t="str">
        <f>'Funding Summary'!D5</f>
        <v>PFSA Start Date:</v>
      </c>
      <c r="H4" s="419">
        <f>'Funding Summary'!E5</f>
        <v>0</v>
      </c>
      <c r="I4" s="13"/>
    </row>
    <row r="5" spans="1:9" ht="13.5" thickBot="1">
      <c r="A5" s="1148" t="str">
        <f>'ISD Summary'!A8&amp;" "&amp;'ISD Summary'!C9</f>
        <v>Program:   </v>
      </c>
      <c r="B5" s="1149"/>
      <c r="C5" s="1150"/>
      <c r="D5" s="273"/>
      <c r="E5" s="220"/>
      <c r="F5" s="188"/>
      <c r="G5" s="220" t="str">
        <f>'Funding Summary'!D6</f>
        <v>Award Performance Period Beginning Date:</v>
      </c>
      <c r="H5" s="419">
        <f>'Funding Summary'!E6</f>
        <v>0</v>
      </c>
      <c r="I5" s="13"/>
    </row>
    <row r="6" spans="1:9" ht="13.5" thickBot="1">
      <c r="A6" s="1148" t="str">
        <f>'ISD Summary'!A9&amp;" "&amp;'ISD Summary'!C10</f>
        <v>Contract/Compact #:   </v>
      </c>
      <c r="B6" s="1149"/>
      <c r="C6" s="1150"/>
      <c r="D6" s="620"/>
      <c r="E6" s="621"/>
      <c r="F6" s="188"/>
      <c r="G6" s="220" t="str">
        <f>'Funding Summary'!D7</f>
        <v>Award Performance Period  Ending Date:</v>
      </c>
      <c r="H6" s="419">
        <f>'Funding Summary'!E7</f>
        <v>0</v>
      </c>
      <c r="I6" s="40"/>
    </row>
    <row r="7" spans="1:9" ht="13.5" thickBot="1">
      <c r="A7" s="1155" t="str">
        <f>"SSA:  "&amp;'Funding Summary'!A10</f>
        <v>SSA:  Hospitals &amp; Clinics</v>
      </c>
      <c r="B7" s="1156"/>
      <c r="C7" s="560">
        <f>'Funding Summary'!E10-C68</f>
        <v>0</v>
      </c>
      <c r="D7" s="65" t="s">
        <v>465</v>
      </c>
      <c r="E7" s="53"/>
      <c r="F7" s="622"/>
      <c r="G7" s="220"/>
      <c r="H7" s="656"/>
      <c r="I7" s="47"/>
    </row>
    <row r="8" spans="1:9" ht="69.75" customHeight="1" thickBot="1">
      <c r="A8" s="69" t="s">
        <v>73</v>
      </c>
      <c r="B8" s="315" t="s">
        <v>70</v>
      </c>
      <c r="C8" s="71" t="s">
        <v>74</v>
      </c>
      <c r="D8" s="69" t="s">
        <v>112</v>
      </c>
      <c r="E8" s="623" t="s">
        <v>168</v>
      </c>
      <c r="F8" s="1157" t="s">
        <v>81</v>
      </c>
      <c r="G8" s="1158"/>
      <c r="H8" s="1159"/>
      <c r="I8" s="42"/>
    </row>
    <row r="9" spans="1:9" ht="26.25" thickBot="1">
      <c r="A9" s="73" t="s">
        <v>36</v>
      </c>
      <c r="B9" s="74" t="s">
        <v>24</v>
      </c>
      <c r="C9" s="68"/>
      <c r="D9" s="355"/>
      <c r="E9" s="355"/>
      <c r="F9" s="130"/>
      <c r="G9" s="130"/>
      <c r="H9" s="131"/>
      <c r="I9" s="56"/>
    </row>
    <row r="10" spans="1:9" ht="26.25" thickBot="1">
      <c r="A10" s="132" t="s">
        <v>11</v>
      </c>
      <c r="B10" s="74" t="s">
        <v>243</v>
      </c>
      <c r="C10" s="133">
        <f>SUM(D10:E10)</f>
        <v>0</v>
      </c>
      <c r="D10" s="133">
        <f>D13-D11-D12</f>
        <v>0</v>
      </c>
      <c r="E10" s="135">
        <v>0</v>
      </c>
      <c r="F10" s="1138"/>
      <c r="G10" s="1136"/>
      <c r="H10" s="1137"/>
      <c r="I10" s="62"/>
    </row>
    <row r="11" spans="1:9" ht="26.25" thickBot="1">
      <c r="A11" s="132" t="s">
        <v>248</v>
      </c>
      <c r="B11" s="74" t="s">
        <v>249</v>
      </c>
      <c r="C11" s="133">
        <f>SUM(D11:E11)</f>
        <v>0</v>
      </c>
      <c r="D11" s="135">
        <v>0</v>
      </c>
      <c r="E11" s="135">
        <v>0</v>
      </c>
      <c r="F11" s="1138"/>
      <c r="G11" s="1160"/>
      <c r="H11" s="1161"/>
      <c r="I11" s="62"/>
    </row>
    <row r="12" spans="1:9" ht="26.25" thickBot="1">
      <c r="A12" s="132" t="s">
        <v>11</v>
      </c>
      <c r="B12" s="74" t="s">
        <v>244</v>
      </c>
      <c r="C12" s="133">
        <f>SUM(D12:E12)</f>
        <v>0</v>
      </c>
      <c r="D12" s="135">
        <v>0</v>
      </c>
      <c r="E12" s="135">
        <v>0</v>
      </c>
      <c r="F12" s="1138"/>
      <c r="G12" s="1136"/>
      <c r="H12" s="1137"/>
      <c r="I12" s="62"/>
    </row>
    <row r="13" spans="1:9" ht="13.5" thickBot="1">
      <c r="A13" s="137"/>
      <c r="B13" s="138" t="s">
        <v>12</v>
      </c>
      <c r="C13" s="133">
        <f>SUM(D13:E13)</f>
        <v>0</v>
      </c>
      <c r="D13" s="170">
        <v>0</v>
      </c>
      <c r="E13" s="140">
        <f>SUM(E10:E12)</f>
        <v>0</v>
      </c>
      <c r="F13" s="141"/>
      <c r="G13" s="142"/>
      <c r="H13" s="143"/>
      <c r="I13" s="57"/>
    </row>
    <row r="14" spans="1:9" ht="13.5" thickBot="1">
      <c r="A14" s="73" t="s">
        <v>37</v>
      </c>
      <c r="B14" s="75" t="s">
        <v>25</v>
      </c>
      <c r="C14" s="144"/>
      <c r="D14" s="146"/>
      <c r="E14" s="146"/>
      <c r="F14" s="147"/>
      <c r="G14" s="147"/>
      <c r="H14" s="148"/>
      <c r="I14" s="58"/>
    </row>
    <row r="15" spans="1:17" ht="51.75" thickBot="1">
      <c r="A15" s="132" t="s">
        <v>155</v>
      </c>
      <c r="B15" s="76" t="s">
        <v>30</v>
      </c>
      <c r="C15" s="133">
        <f aca="true" t="shared" si="0" ref="C15:C31">SUM(D15:E15)</f>
        <v>0</v>
      </c>
      <c r="D15" s="135">
        <v>0</v>
      </c>
      <c r="E15" s="149">
        <v>0</v>
      </c>
      <c r="F15" s="1133"/>
      <c r="G15" s="1136"/>
      <c r="H15" s="1137"/>
      <c r="I15" s="60"/>
      <c r="J15" s="2"/>
      <c r="K15" s="2"/>
      <c r="L15" s="2"/>
      <c r="M15" s="2"/>
      <c r="N15" s="2"/>
      <c r="O15" s="2"/>
      <c r="P15" s="2"/>
      <c r="Q15" s="2"/>
    </row>
    <row r="16" spans="1:17" ht="64.5" thickBot="1">
      <c r="A16" s="132" t="s">
        <v>15</v>
      </c>
      <c r="B16" s="76" t="s">
        <v>31</v>
      </c>
      <c r="C16" s="133">
        <f t="shared" si="0"/>
        <v>0</v>
      </c>
      <c r="D16" s="134">
        <v>0</v>
      </c>
      <c r="E16" s="149">
        <v>0</v>
      </c>
      <c r="F16" s="1133"/>
      <c r="G16" s="1136"/>
      <c r="H16" s="1137"/>
      <c r="I16" s="60"/>
      <c r="J16" s="2"/>
      <c r="K16" s="2"/>
      <c r="L16" s="2"/>
      <c r="M16" s="2"/>
      <c r="N16" s="2"/>
      <c r="O16" s="2"/>
      <c r="P16" s="2"/>
      <c r="Q16" s="2"/>
    </row>
    <row r="17" spans="1:17" ht="64.5" thickBot="1">
      <c r="A17" s="132" t="s">
        <v>14</v>
      </c>
      <c r="B17" s="76" t="s">
        <v>32</v>
      </c>
      <c r="C17" s="133">
        <f t="shared" si="0"/>
        <v>0</v>
      </c>
      <c r="D17" s="134">
        <v>0</v>
      </c>
      <c r="E17" s="149">
        <v>0</v>
      </c>
      <c r="F17" s="1133"/>
      <c r="G17" s="1136"/>
      <c r="H17" s="1137"/>
      <c r="I17" s="60"/>
      <c r="J17" s="2"/>
      <c r="K17" s="2"/>
      <c r="L17" s="2"/>
      <c r="M17" s="2"/>
      <c r="N17" s="2"/>
      <c r="O17" s="2"/>
      <c r="P17" s="2"/>
      <c r="Q17" s="2"/>
    </row>
    <row r="18" spans="1:9" ht="13.5" thickBot="1">
      <c r="A18" s="132"/>
      <c r="B18" s="150" t="s">
        <v>16</v>
      </c>
      <c r="C18" s="133">
        <f t="shared" si="0"/>
        <v>0</v>
      </c>
      <c r="D18" s="139">
        <f>SUM(D15:D17)</f>
        <v>0</v>
      </c>
      <c r="E18" s="151">
        <f>SUM(E15:E17)</f>
        <v>0</v>
      </c>
      <c r="F18" s="152"/>
      <c r="G18" s="153"/>
      <c r="H18" s="154"/>
      <c r="I18" s="58"/>
    </row>
    <row r="19" spans="1:13" ht="51.75" thickBot="1">
      <c r="A19" s="132" t="s">
        <v>156</v>
      </c>
      <c r="B19" s="76" t="s">
        <v>19</v>
      </c>
      <c r="C19" s="133">
        <f t="shared" si="0"/>
        <v>0</v>
      </c>
      <c r="D19" s="134">
        <v>0</v>
      </c>
      <c r="E19" s="134">
        <v>0</v>
      </c>
      <c r="F19" s="1133"/>
      <c r="G19" s="1136"/>
      <c r="H19" s="1137"/>
      <c r="I19" s="60"/>
      <c r="J19" s="2"/>
      <c r="K19" s="2"/>
      <c r="L19" s="2"/>
      <c r="M19" s="2"/>
    </row>
    <row r="20" spans="1:13" ht="51.75" thickBot="1">
      <c r="A20" s="150" t="s">
        <v>18</v>
      </c>
      <c r="B20" s="76" t="s">
        <v>17</v>
      </c>
      <c r="C20" s="133">
        <f t="shared" si="0"/>
        <v>0</v>
      </c>
      <c r="D20" s="134">
        <v>0</v>
      </c>
      <c r="E20" s="134">
        <v>0</v>
      </c>
      <c r="F20" s="1133"/>
      <c r="G20" s="1136"/>
      <c r="H20" s="1137"/>
      <c r="I20" s="60"/>
      <c r="J20" s="2"/>
      <c r="K20" s="2"/>
      <c r="L20" s="2"/>
      <c r="M20" s="2"/>
    </row>
    <row r="21" spans="1:13" ht="51.75" thickBot="1">
      <c r="A21" s="132" t="s">
        <v>20</v>
      </c>
      <c r="B21" s="76" t="s">
        <v>21</v>
      </c>
      <c r="C21" s="133">
        <f t="shared" si="0"/>
        <v>0</v>
      </c>
      <c r="D21" s="134">
        <v>0</v>
      </c>
      <c r="E21" s="134">
        <v>0</v>
      </c>
      <c r="F21" s="1133"/>
      <c r="G21" s="1136"/>
      <c r="H21" s="1137"/>
      <c r="I21" s="60"/>
      <c r="J21" s="2"/>
      <c r="K21" s="2"/>
      <c r="L21" s="2"/>
      <c r="M21" s="2"/>
    </row>
    <row r="22" spans="1:13" ht="51.75" thickBot="1">
      <c r="A22" s="132" t="s">
        <v>93</v>
      </c>
      <c r="B22" s="76" t="s">
        <v>95</v>
      </c>
      <c r="C22" s="133">
        <f t="shared" si="0"/>
        <v>0</v>
      </c>
      <c r="D22" s="134">
        <v>0</v>
      </c>
      <c r="E22" s="134">
        <v>0</v>
      </c>
      <c r="F22" s="1133"/>
      <c r="G22" s="1136"/>
      <c r="H22" s="1137"/>
      <c r="I22" s="60"/>
      <c r="J22" s="2"/>
      <c r="K22" s="2"/>
      <c r="L22" s="2"/>
      <c r="M22" s="2"/>
    </row>
    <row r="23" spans="1:13" ht="51.75" thickBot="1">
      <c r="A23" s="132" t="s">
        <v>94</v>
      </c>
      <c r="B23" s="76" t="s">
        <v>96</v>
      </c>
      <c r="C23" s="133">
        <f t="shared" si="0"/>
        <v>0</v>
      </c>
      <c r="D23" s="134">
        <v>0</v>
      </c>
      <c r="E23" s="134">
        <v>0</v>
      </c>
      <c r="F23" s="1133"/>
      <c r="G23" s="1136"/>
      <c r="H23" s="1137"/>
      <c r="I23" s="61"/>
      <c r="J23" s="2"/>
      <c r="K23" s="2"/>
      <c r="L23" s="2"/>
      <c r="M23" s="2"/>
    </row>
    <row r="24" spans="1:9" ht="13.5" thickBot="1">
      <c r="A24" s="73"/>
      <c r="B24" s="150" t="s">
        <v>22</v>
      </c>
      <c r="C24" s="133">
        <f t="shared" si="0"/>
        <v>0</v>
      </c>
      <c r="D24" s="139">
        <f>SUM(D19:D23)</f>
        <v>0</v>
      </c>
      <c r="E24" s="151">
        <f>SUM(E19:E23)</f>
        <v>0</v>
      </c>
      <c r="F24" s="152"/>
      <c r="G24" s="153"/>
      <c r="H24" s="154"/>
      <c r="I24" s="59"/>
    </row>
    <row r="25" spans="1:14" ht="51.75" thickBot="1">
      <c r="A25" s="132" t="s">
        <v>26</v>
      </c>
      <c r="B25" s="79" t="s">
        <v>27</v>
      </c>
      <c r="C25" s="133">
        <f t="shared" si="0"/>
        <v>0</v>
      </c>
      <c r="D25" s="134">
        <v>0</v>
      </c>
      <c r="E25" s="134">
        <v>0</v>
      </c>
      <c r="F25" s="1133"/>
      <c r="G25" s="1136"/>
      <c r="H25" s="1137"/>
      <c r="I25" s="60"/>
      <c r="J25" s="2"/>
      <c r="K25" s="2"/>
      <c r="L25" s="2"/>
      <c r="M25" s="2"/>
      <c r="N25" s="2"/>
    </row>
    <row r="26" spans="1:14" ht="64.5" thickBot="1">
      <c r="A26" s="132" t="s">
        <v>28</v>
      </c>
      <c r="B26" s="79" t="s">
        <v>29</v>
      </c>
      <c r="C26" s="133">
        <f t="shared" si="0"/>
        <v>0</v>
      </c>
      <c r="D26" s="134">
        <v>0</v>
      </c>
      <c r="E26" s="134">
        <v>0</v>
      </c>
      <c r="F26" s="1133"/>
      <c r="G26" s="1136"/>
      <c r="H26" s="1137"/>
      <c r="I26" s="60"/>
      <c r="J26" s="2"/>
      <c r="K26" s="2"/>
      <c r="L26" s="2"/>
      <c r="M26" s="2"/>
      <c r="N26" s="2"/>
    </row>
    <row r="27" spans="1:14" ht="64.5" thickBot="1">
      <c r="A27" s="132" t="s">
        <v>154</v>
      </c>
      <c r="B27" s="76" t="s">
        <v>23</v>
      </c>
      <c r="C27" s="133">
        <f t="shared" si="0"/>
        <v>0</v>
      </c>
      <c r="D27" s="134">
        <v>0</v>
      </c>
      <c r="E27" s="134">
        <v>0</v>
      </c>
      <c r="F27" s="1133"/>
      <c r="G27" s="1136"/>
      <c r="H27" s="1137"/>
      <c r="I27" s="61"/>
      <c r="J27" s="2"/>
      <c r="K27" s="2"/>
      <c r="L27" s="2"/>
      <c r="M27" s="2"/>
      <c r="N27" s="2"/>
    </row>
    <row r="28" spans="1:9" ht="51.75" thickBot="1">
      <c r="A28" s="132" t="s">
        <v>33</v>
      </c>
      <c r="B28" s="76" t="s">
        <v>34</v>
      </c>
      <c r="C28" s="133">
        <f t="shared" si="0"/>
        <v>0</v>
      </c>
      <c r="D28" s="134">
        <v>0</v>
      </c>
      <c r="E28" s="134">
        <v>0</v>
      </c>
      <c r="F28" s="1133"/>
      <c r="G28" s="1134"/>
      <c r="H28" s="1135"/>
      <c r="I28" s="51"/>
    </row>
    <row r="29" spans="1:9" ht="13.5" thickBot="1">
      <c r="A29" s="73"/>
      <c r="B29" s="150" t="s">
        <v>245</v>
      </c>
      <c r="C29" s="133">
        <f t="shared" si="0"/>
        <v>0</v>
      </c>
      <c r="D29" s="139">
        <f>SUM(D25:D28)</f>
        <v>0</v>
      </c>
      <c r="E29" s="139">
        <f>SUM(E25:E28)</f>
        <v>0</v>
      </c>
      <c r="F29" s="152"/>
      <c r="G29" s="153"/>
      <c r="H29" s="154"/>
      <c r="I29" s="51"/>
    </row>
    <row r="30" spans="1:9" ht="13.5" customHeight="1" thickBot="1">
      <c r="A30" s="132" t="s">
        <v>13</v>
      </c>
      <c r="B30" s="76" t="s">
        <v>35</v>
      </c>
      <c r="C30" s="133">
        <f t="shared" si="0"/>
        <v>0</v>
      </c>
      <c r="D30" s="168">
        <f>D31-(D29+D24+D18)</f>
        <v>0</v>
      </c>
      <c r="E30" s="135">
        <v>0</v>
      </c>
      <c r="F30" s="1133"/>
      <c r="G30" s="1136"/>
      <c r="H30" s="1137"/>
      <c r="I30" s="51"/>
    </row>
    <row r="31" spans="1:9" ht="13.5" thickBot="1">
      <c r="A31" s="156"/>
      <c r="B31" s="150" t="s">
        <v>38</v>
      </c>
      <c r="C31" s="133">
        <f t="shared" si="0"/>
        <v>0</v>
      </c>
      <c r="D31" s="155">
        <v>0</v>
      </c>
      <c r="E31" s="133">
        <f>E30+E29+E24+E18</f>
        <v>0</v>
      </c>
      <c r="F31" s="141"/>
      <c r="G31" s="142"/>
      <c r="H31" s="143"/>
      <c r="I31" s="57"/>
    </row>
    <row r="32" spans="1:9" ht="13.5" thickBot="1">
      <c r="A32" s="73" t="s">
        <v>39</v>
      </c>
      <c r="B32" s="76" t="s">
        <v>98</v>
      </c>
      <c r="C32" s="146"/>
      <c r="D32" s="146"/>
      <c r="E32" s="146"/>
      <c r="F32" s="147"/>
      <c r="G32" s="147"/>
      <c r="H32" s="148"/>
      <c r="I32" s="58"/>
    </row>
    <row r="33" spans="1:9" ht="179.25" thickBot="1">
      <c r="A33" s="132" t="s">
        <v>97</v>
      </c>
      <c r="B33" s="76" t="s">
        <v>105</v>
      </c>
      <c r="C33" s="133">
        <f aca="true" t="shared" si="1" ref="C33:C39">SUM(D33:E33)</f>
        <v>0</v>
      </c>
      <c r="D33" s="134">
        <v>0</v>
      </c>
      <c r="E33" s="134">
        <v>0</v>
      </c>
      <c r="F33" s="1133"/>
      <c r="G33" s="1136"/>
      <c r="H33" s="1137"/>
      <c r="I33" s="60"/>
    </row>
    <row r="34" spans="1:9" ht="13.5" thickBot="1">
      <c r="A34" s="132" t="s">
        <v>99</v>
      </c>
      <c r="B34" s="76" t="s">
        <v>102</v>
      </c>
      <c r="C34" s="133">
        <f t="shared" si="1"/>
        <v>0</v>
      </c>
      <c r="D34" s="134">
        <v>0</v>
      </c>
      <c r="E34" s="134">
        <v>0</v>
      </c>
      <c r="F34" s="1133"/>
      <c r="G34" s="1136"/>
      <c r="H34" s="1137"/>
      <c r="I34" s="60"/>
    </row>
    <row r="35" spans="1:9" ht="13.5" thickBot="1">
      <c r="A35" s="132" t="s">
        <v>100</v>
      </c>
      <c r="B35" s="76" t="s">
        <v>103</v>
      </c>
      <c r="C35" s="133">
        <f t="shared" si="1"/>
        <v>0</v>
      </c>
      <c r="D35" s="134">
        <v>0</v>
      </c>
      <c r="E35" s="134">
        <v>0</v>
      </c>
      <c r="F35" s="1133"/>
      <c r="G35" s="1136"/>
      <c r="H35" s="1137"/>
      <c r="I35" s="60"/>
    </row>
    <row r="36" spans="1:9" ht="13.5" thickBot="1">
      <c r="A36" s="132" t="s">
        <v>101</v>
      </c>
      <c r="B36" s="76" t="s">
        <v>104</v>
      </c>
      <c r="C36" s="133">
        <f t="shared" si="1"/>
        <v>0</v>
      </c>
      <c r="D36" s="134">
        <v>0</v>
      </c>
      <c r="E36" s="134">
        <v>0</v>
      </c>
      <c r="F36" s="1133"/>
      <c r="G36" s="1136"/>
      <c r="H36" s="1137"/>
      <c r="I36" s="60"/>
    </row>
    <row r="37" spans="1:9" ht="13.5" thickBot="1">
      <c r="A37" s="132"/>
      <c r="B37" s="150" t="s">
        <v>106</v>
      </c>
      <c r="C37" s="133">
        <f t="shared" si="1"/>
        <v>0</v>
      </c>
      <c r="D37" s="133">
        <f>SUM(D33:D36)</f>
        <v>0</v>
      </c>
      <c r="E37" s="133">
        <f>SUM(E33:E36)</f>
        <v>0</v>
      </c>
      <c r="F37" s="158"/>
      <c r="G37" s="159"/>
      <c r="H37" s="160"/>
      <c r="I37" s="63"/>
    </row>
    <row r="38" spans="1:9" ht="13.5" thickBot="1">
      <c r="A38" s="132" t="s">
        <v>107</v>
      </c>
      <c r="B38" s="79" t="s">
        <v>108</v>
      </c>
      <c r="C38" s="133">
        <f t="shared" si="1"/>
        <v>0</v>
      </c>
      <c r="D38" s="139">
        <f>D39-SUM(D33:D36)</f>
        <v>0</v>
      </c>
      <c r="E38" s="134">
        <v>0</v>
      </c>
      <c r="F38" s="1133"/>
      <c r="G38" s="1136"/>
      <c r="H38" s="1137"/>
      <c r="I38" s="60"/>
    </row>
    <row r="39" spans="1:9" ht="13.5" thickBot="1">
      <c r="A39" s="161"/>
      <c r="B39" s="150" t="s">
        <v>109</v>
      </c>
      <c r="C39" s="133">
        <f t="shared" si="1"/>
        <v>0</v>
      </c>
      <c r="D39" s="169">
        <v>0</v>
      </c>
      <c r="E39" s="162">
        <f>SUM(E37:E38)</f>
        <v>0</v>
      </c>
      <c r="F39" s="141"/>
      <c r="G39" s="163"/>
      <c r="H39" s="164"/>
      <c r="I39" s="64"/>
    </row>
    <row r="40" spans="1:9" ht="26.25" thickBot="1">
      <c r="A40" s="76" t="s">
        <v>40</v>
      </c>
      <c r="B40" s="76" t="s">
        <v>41</v>
      </c>
      <c r="C40" s="146"/>
      <c r="D40" s="146"/>
      <c r="E40" s="146"/>
      <c r="F40" s="147"/>
      <c r="G40" s="147"/>
      <c r="H40" s="148"/>
      <c r="I40" s="58"/>
    </row>
    <row r="41" spans="1:9" ht="39" thickBot="1">
      <c r="A41" s="76">
        <v>22.31</v>
      </c>
      <c r="B41" s="73" t="s">
        <v>42</v>
      </c>
      <c r="C41" s="133">
        <f>SUM(D41:E41)</f>
        <v>0</v>
      </c>
      <c r="D41" s="135">
        <v>0</v>
      </c>
      <c r="E41" s="135">
        <v>0</v>
      </c>
      <c r="F41" s="1133"/>
      <c r="G41" s="1136"/>
      <c r="H41" s="1137"/>
      <c r="I41" s="60"/>
    </row>
    <row r="42" spans="1:9" ht="26.25" thickBot="1">
      <c r="A42" s="132" t="s">
        <v>43</v>
      </c>
      <c r="B42" s="76" t="s">
        <v>44</v>
      </c>
      <c r="C42" s="133">
        <f>SUM(D42:E42)</f>
        <v>0</v>
      </c>
      <c r="D42" s="139">
        <f>D43-D41</f>
        <v>0</v>
      </c>
      <c r="E42" s="134">
        <v>0</v>
      </c>
      <c r="F42" s="1133"/>
      <c r="G42" s="1136"/>
      <c r="H42" s="1137"/>
      <c r="I42" s="61"/>
    </row>
    <row r="43" spans="1:9" ht="13.5" thickBot="1">
      <c r="A43" s="161"/>
      <c r="B43" s="150" t="s">
        <v>45</v>
      </c>
      <c r="C43" s="133">
        <f>SUM(D43:E43)</f>
        <v>0</v>
      </c>
      <c r="D43" s="169">
        <v>0</v>
      </c>
      <c r="E43" s="162">
        <f>SUM(E41:E42)</f>
        <v>0</v>
      </c>
      <c r="F43" s="141"/>
      <c r="G43" s="142"/>
      <c r="H43" s="143"/>
      <c r="I43" s="57"/>
    </row>
    <row r="44" spans="1:9" ht="26.25" thickBot="1">
      <c r="A44" s="77" t="s">
        <v>58</v>
      </c>
      <c r="B44" s="76" t="s">
        <v>59</v>
      </c>
      <c r="C44" s="146"/>
      <c r="D44" s="146"/>
      <c r="E44" s="146"/>
      <c r="F44" s="147"/>
      <c r="G44" s="147"/>
      <c r="H44" s="148"/>
      <c r="I44" s="58"/>
    </row>
    <row r="45" spans="1:9" ht="26.25" thickBot="1">
      <c r="A45" s="132" t="s">
        <v>71</v>
      </c>
      <c r="B45" s="76" t="s">
        <v>72</v>
      </c>
      <c r="C45" s="133">
        <f aca="true" t="shared" si="2" ref="C45:C56">SUM(D45:E45)</f>
        <v>0</v>
      </c>
      <c r="D45" s="165">
        <v>0</v>
      </c>
      <c r="E45" s="165">
        <v>0</v>
      </c>
      <c r="F45" s="1133"/>
      <c r="G45" s="1136"/>
      <c r="H45" s="1137"/>
      <c r="I45" s="60"/>
    </row>
    <row r="46" spans="1:9" ht="64.5" thickBot="1">
      <c r="A46" s="132" t="s">
        <v>46</v>
      </c>
      <c r="B46" s="76" t="s">
        <v>47</v>
      </c>
      <c r="C46" s="133">
        <f t="shared" si="2"/>
        <v>0</v>
      </c>
      <c r="D46" s="134">
        <v>0</v>
      </c>
      <c r="E46" s="134">
        <v>0</v>
      </c>
      <c r="F46" s="1133"/>
      <c r="G46" s="1136"/>
      <c r="H46" s="1137"/>
      <c r="I46" s="60"/>
    </row>
    <row r="47" spans="1:9" ht="39" thickBot="1">
      <c r="A47" s="132" t="s">
        <v>48</v>
      </c>
      <c r="B47" s="76" t="s">
        <v>49</v>
      </c>
      <c r="C47" s="133">
        <f t="shared" si="2"/>
        <v>0</v>
      </c>
      <c r="D47" s="134">
        <v>0</v>
      </c>
      <c r="E47" s="134">
        <v>0</v>
      </c>
      <c r="F47" s="1133"/>
      <c r="G47" s="1136"/>
      <c r="H47" s="1137"/>
      <c r="I47" s="60"/>
    </row>
    <row r="48" spans="1:9" ht="13.5" thickBot="1">
      <c r="A48" s="76"/>
      <c r="B48" s="150" t="s">
        <v>157</v>
      </c>
      <c r="C48" s="133">
        <f t="shared" si="2"/>
        <v>0</v>
      </c>
      <c r="D48" s="133">
        <f>SUM(D46:D47)</f>
        <v>0</v>
      </c>
      <c r="E48" s="133">
        <f>SUM(E46:E47)</f>
        <v>0</v>
      </c>
      <c r="F48" s="158"/>
      <c r="G48" s="159"/>
      <c r="H48" s="160"/>
      <c r="I48" s="63"/>
    </row>
    <row r="49" spans="1:9" ht="39" thickBot="1">
      <c r="A49" s="132" t="s">
        <v>50</v>
      </c>
      <c r="B49" s="76" t="s">
        <v>51</v>
      </c>
      <c r="C49" s="133">
        <f t="shared" si="2"/>
        <v>0</v>
      </c>
      <c r="D49" s="134">
        <v>0</v>
      </c>
      <c r="E49" s="134">
        <v>0</v>
      </c>
      <c r="F49" s="1133"/>
      <c r="G49" s="1136"/>
      <c r="H49" s="1137"/>
      <c r="I49" s="60"/>
    </row>
    <row r="50" spans="1:9" ht="39" thickBot="1">
      <c r="A50" s="132" t="s">
        <v>52</v>
      </c>
      <c r="B50" s="76" t="s">
        <v>53</v>
      </c>
      <c r="C50" s="133">
        <f t="shared" si="2"/>
        <v>0</v>
      </c>
      <c r="D50" s="134">
        <v>0</v>
      </c>
      <c r="E50" s="134">
        <v>0</v>
      </c>
      <c r="F50" s="1133"/>
      <c r="G50" s="1136"/>
      <c r="H50" s="1137"/>
      <c r="I50" s="60"/>
    </row>
    <row r="51" spans="1:9" ht="51.75" thickBot="1">
      <c r="A51" s="132" t="s">
        <v>54</v>
      </c>
      <c r="B51" s="76" t="s">
        <v>246</v>
      </c>
      <c r="C51" s="133">
        <f t="shared" si="2"/>
        <v>0</v>
      </c>
      <c r="D51" s="134">
        <v>0</v>
      </c>
      <c r="E51" s="134">
        <v>0</v>
      </c>
      <c r="F51" s="1133"/>
      <c r="G51" s="1136"/>
      <c r="H51" s="1137"/>
      <c r="I51" s="60"/>
    </row>
    <row r="52" spans="1:9" ht="51.75" thickBot="1">
      <c r="A52" s="132" t="s">
        <v>56</v>
      </c>
      <c r="B52" s="76" t="s">
        <v>57</v>
      </c>
      <c r="C52" s="133">
        <f t="shared" si="2"/>
        <v>0</v>
      </c>
      <c r="D52" s="134">
        <v>0</v>
      </c>
      <c r="E52" s="134">
        <v>0</v>
      </c>
      <c r="F52" s="1151"/>
      <c r="G52" s="1136"/>
      <c r="H52" s="1137"/>
      <c r="I52" s="60"/>
    </row>
    <row r="53" spans="1:8" ht="26.25" thickBot="1">
      <c r="A53" s="76"/>
      <c r="B53" s="150" t="s">
        <v>60</v>
      </c>
      <c r="C53" s="133">
        <f t="shared" si="2"/>
        <v>0</v>
      </c>
      <c r="D53" s="133">
        <f>SUM(D49:D52)</f>
        <v>0</v>
      </c>
      <c r="E53" s="133">
        <f>SUM(E49:E52)</f>
        <v>0</v>
      </c>
      <c r="F53" s="1152"/>
      <c r="G53" s="1153"/>
      <c r="H53" s="1154"/>
    </row>
    <row r="54" spans="1:9" ht="13.5" thickBot="1">
      <c r="A54" s="132" t="s">
        <v>61</v>
      </c>
      <c r="B54" s="76" t="s">
        <v>62</v>
      </c>
      <c r="C54" s="133">
        <f t="shared" si="2"/>
        <v>0</v>
      </c>
      <c r="D54" s="139">
        <f>D55-D48-D53-D45</f>
        <v>0</v>
      </c>
      <c r="E54" s="134">
        <v>0</v>
      </c>
      <c r="F54" s="1133"/>
      <c r="G54" s="1136"/>
      <c r="H54" s="1137"/>
      <c r="I54" s="60"/>
    </row>
    <row r="55" spans="1:9" ht="26.25" thickBot="1">
      <c r="A55" s="161"/>
      <c r="B55" s="166" t="s">
        <v>254</v>
      </c>
      <c r="C55" s="133">
        <f t="shared" si="2"/>
        <v>0</v>
      </c>
      <c r="D55" s="135">
        <v>0</v>
      </c>
      <c r="E55" s="133">
        <f>E54+E53+E48+E45</f>
        <v>0</v>
      </c>
      <c r="F55" s="158"/>
      <c r="G55" s="159"/>
      <c r="H55" s="160"/>
      <c r="I55" s="63"/>
    </row>
    <row r="56" spans="1:9" ht="26.25" thickBot="1">
      <c r="A56" s="77" t="s">
        <v>64</v>
      </c>
      <c r="B56" s="76" t="s">
        <v>65</v>
      </c>
      <c r="C56" s="133">
        <f t="shared" si="2"/>
        <v>0</v>
      </c>
      <c r="D56" s="167">
        <v>0</v>
      </c>
      <c r="E56" s="167">
        <v>0</v>
      </c>
      <c r="F56" s="1133"/>
      <c r="G56" s="1136"/>
      <c r="H56" s="1137"/>
      <c r="I56" s="60"/>
    </row>
    <row r="57" spans="1:9" ht="13.5" thickBot="1">
      <c r="A57" s="77" t="s">
        <v>66</v>
      </c>
      <c r="B57" s="76" t="s">
        <v>119</v>
      </c>
      <c r="C57" s="146"/>
      <c r="D57" s="146"/>
      <c r="E57" s="146"/>
      <c r="F57" s="152"/>
      <c r="G57" s="153"/>
      <c r="H57" s="154"/>
      <c r="I57" s="59"/>
    </row>
    <row r="58" spans="1:9" ht="26.25" thickBot="1">
      <c r="A58" s="132" t="s">
        <v>118</v>
      </c>
      <c r="B58" s="76" t="s">
        <v>122</v>
      </c>
      <c r="C58" s="133">
        <f>SUM(D58:E58)</f>
        <v>0</v>
      </c>
      <c r="D58" s="133">
        <f>D60-D59</f>
        <v>0</v>
      </c>
      <c r="E58" s="134"/>
      <c r="F58" s="1133"/>
      <c r="G58" s="1136"/>
      <c r="H58" s="1137"/>
      <c r="I58" s="60"/>
    </row>
    <row r="59" spans="1:9" ht="26.25" thickBot="1">
      <c r="A59" s="132" t="s">
        <v>118</v>
      </c>
      <c r="B59" s="76" t="s">
        <v>123</v>
      </c>
      <c r="C59" s="133">
        <f>SUM(D59:E59)</f>
        <v>0</v>
      </c>
      <c r="D59" s="134">
        <v>0</v>
      </c>
      <c r="E59" s="134">
        <v>0</v>
      </c>
      <c r="F59" s="1133"/>
      <c r="G59" s="1136"/>
      <c r="H59" s="1137"/>
      <c r="I59" s="60"/>
    </row>
    <row r="60" spans="1:9" ht="26.25" thickBot="1">
      <c r="A60" s="78"/>
      <c r="B60" s="150" t="s">
        <v>120</v>
      </c>
      <c r="C60" s="133">
        <f>SUM(D60:E60)</f>
        <v>0</v>
      </c>
      <c r="D60" s="134">
        <v>0</v>
      </c>
      <c r="E60" s="139">
        <f>SUM(E58:E59)</f>
        <v>0</v>
      </c>
      <c r="F60" s="158"/>
      <c r="G60" s="159"/>
      <c r="H60" s="160"/>
      <c r="I60" s="63"/>
    </row>
    <row r="61" spans="1:9" ht="13.5" customHeight="1" thickBot="1">
      <c r="A61" s="79" t="s">
        <v>67</v>
      </c>
      <c r="B61" s="76" t="s">
        <v>68</v>
      </c>
      <c r="C61" s="133">
        <f>SUM(D61:E61)</f>
        <v>0</v>
      </c>
      <c r="D61" s="135">
        <v>0</v>
      </c>
      <c r="E61" s="134">
        <v>0</v>
      </c>
      <c r="F61" s="1133"/>
      <c r="G61" s="1136"/>
      <c r="H61" s="1137"/>
      <c r="I61" s="60"/>
    </row>
    <row r="62" spans="1:9" ht="13.5" thickBot="1">
      <c r="A62" s="73" t="s">
        <v>69</v>
      </c>
      <c r="B62" s="76" t="s">
        <v>121</v>
      </c>
      <c r="C62" s="144"/>
      <c r="D62" s="146"/>
      <c r="E62" s="146"/>
      <c r="F62" s="153"/>
      <c r="G62" s="153"/>
      <c r="H62" s="154"/>
      <c r="I62" s="59"/>
    </row>
    <row r="63" spans="1:9" ht="13.5" customHeight="1" thickBot="1">
      <c r="A63" s="132" t="s">
        <v>113</v>
      </c>
      <c r="B63" s="76" t="s">
        <v>114</v>
      </c>
      <c r="C63" s="133">
        <f>SUM(D63:E63)</f>
        <v>0</v>
      </c>
      <c r="D63" s="133">
        <f>D65-D64</f>
        <v>0</v>
      </c>
      <c r="E63" s="134">
        <v>0</v>
      </c>
      <c r="F63" s="1133"/>
      <c r="G63" s="1139"/>
      <c r="H63" s="1140"/>
      <c r="I63" s="60"/>
    </row>
    <row r="64" spans="1:9" ht="26.25" thickBot="1">
      <c r="A64" s="132" t="s">
        <v>113</v>
      </c>
      <c r="B64" s="76" t="s">
        <v>115</v>
      </c>
      <c r="C64" s="133">
        <f>SUM(D64:E64)</f>
        <v>0</v>
      </c>
      <c r="D64" s="134">
        <v>0</v>
      </c>
      <c r="E64" s="134"/>
      <c r="F64" s="1138"/>
      <c r="G64" s="1136"/>
      <c r="H64" s="1137"/>
      <c r="I64" s="60"/>
    </row>
    <row r="65" spans="1:9" ht="13.5" thickBot="1">
      <c r="A65" s="161"/>
      <c r="B65" s="150" t="s">
        <v>116</v>
      </c>
      <c r="C65" s="133">
        <f>SUM(D65:E65)</f>
        <v>0</v>
      </c>
      <c r="D65" s="134">
        <v>0</v>
      </c>
      <c r="E65" s="139">
        <f>SUM(E63:E64)</f>
        <v>0</v>
      </c>
      <c r="F65" s="152"/>
      <c r="G65" s="153"/>
      <c r="H65" s="154"/>
      <c r="I65" s="59"/>
    </row>
    <row r="66" spans="1:9" ht="26.25" thickBot="1">
      <c r="A66" s="80" t="s">
        <v>125</v>
      </c>
      <c r="B66" s="75" t="s">
        <v>131</v>
      </c>
      <c r="C66" s="133">
        <f>SUM(D66:E66)</f>
        <v>0</v>
      </c>
      <c r="D66" s="170">
        <v>0</v>
      </c>
      <c r="E66" s="134">
        <v>0</v>
      </c>
      <c r="F66" s="1133"/>
      <c r="G66" s="1136"/>
      <c r="H66" s="1137"/>
      <c r="I66" s="60"/>
    </row>
    <row r="67" spans="1:9" ht="14.25" thickBot="1">
      <c r="A67" s="80" t="s">
        <v>125</v>
      </c>
      <c r="B67" s="75" t="s">
        <v>169</v>
      </c>
      <c r="C67" s="133">
        <f>SUM(D67:E67)</f>
        <v>0</v>
      </c>
      <c r="D67" s="135">
        <v>0</v>
      </c>
      <c r="E67" s="134">
        <v>0</v>
      </c>
      <c r="F67" s="1133"/>
      <c r="G67" s="1136"/>
      <c r="H67" s="1137"/>
      <c r="I67" s="60"/>
    </row>
    <row r="68" spans="1:9" ht="13.5" thickBot="1">
      <c r="A68" s="156"/>
      <c r="B68" s="150" t="s">
        <v>117</v>
      </c>
      <c r="C68" s="139">
        <f>SUM(C66:C67)+C65+C61+C60+C56+C55+C43+C39+C31+C13</f>
        <v>0</v>
      </c>
      <c r="D68" s="139">
        <f>SUM(D66:D67)+D65+D61+D60+D56+D55+D43+D39+D31+D13</f>
        <v>0</v>
      </c>
      <c r="E68" s="139">
        <f>SUM(E66:E67)+E65+E61+E60+E56+E55+E43+E39+E31+E13</f>
        <v>0</v>
      </c>
      <c r="F68" s="152"/>
      <c r="G68" s="153"/>
      <c r="H68" s="154"/>
      <c r="I68" s="59"/>
    </row>
    <row r="69" spans="1:8" ht="13.5" thickBot="1">
      <c r="A69" s="333" t="s">
        <v>130</v>
      </c>
      <c r="B69" s="334"/>
      <c r="C69" s="334"/>
      <c r="D69" s="334"/>
      <c r="E69" s="334"/>
      <c r="F69" s="334"/>
      <c r="G69" s="334"/>
      <c r="H69" s="335"/>
    </row>
    <row r="70" ht="12.75">
      <c r="C70" s="49"/>
    </row>
    <row r="71" spans="1:9" ht="12.75">
      <c r="A71" s="27"/>
      <c r="B71" s="26"/>
      <c r="C71" s="25"/>
      <c r="D71" s="25"/>
      <c r="E71" s="25"/>
      <c r="F71" s="25"/>
      <c r="G71" s="25"/>
      <c r="H71" s="25"/>
      <c r="I71" s="25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52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</sheetData>
  <sheetProtection/>
  <mergeCells count="48">
    <mergeCell ref="A7:B7"/>
    <mergeCell ref="F12:H12"/>
    <mergeCell ref="F15:H15"/>
    <mergeCell ref="F8:H8"/>
    <mergeCell ref="F10:H10"/>
    <mergeCell ref="F11:H11"/>
    <mergeCell ref="F16:H16"/>
    <mergeCell ref="F17:H17"/>
    <mergeCell ref="F19:H19"/>
    <mergeCell ref="F20:H20"/>
    <mergeCell ref="F21:H21"/>
    <mergeCell ref="F56:H56"/>
    <mergeCell ref="F27:H27"/>
    <mergeCell ref="F52:H52"/>
    <mergeCell ref="F51:H51"/>
    <mergeCell ref="F53:H53"/>
    <mergeCell ref="A1:H1"/>
    <mergeCell ref="A2:H2"/>
    <mergeCell ref="F22:H22"/>
    <mergeCell ref="F23:H23"/>
    <mergeCell ref="F25:H25"/>
    <mergeCell ref="F26:H26"/>
    <mergeCell ref="A3:C3"/>
    <mergeCell ref="A4:C4"/>
    <mergeCell ref="A5:C5"/>
    <mergeCell ref="A6:C6"/>
    <mergeCell ref="F67:H67"/>
    <mergeCell ref="F66:H66"/>
    <mergeCell ref="F64:H64"/>
    <mergeCell ref="F63:H63"/>
    <mergeCell ref="F61:H61"/>
    <mergeCell ref="F54:H54"/>
    <mergeCell ref="F59:H59"/>
    <mergeCell ref="F58:H58"/>
    <mergeCell ref="F50:H50"/>
    <mergeCell ref="F49:H49"/>
    <mergeCell ref="F47:H47"/>
    <mergeCell ref="F33:H33"/>
    <mergeCell ref="F34:H34"/>
    <mergeCell ref="F35:H35"/>
    <mergeCell ref="F36:H36"/>
    <mergeCell ref="F28:H28"/>
    <mergeCell ref="F30:H30"/>
    <mergeCell ref="F45:H45"/>
    <mergeCell ref="F46:H46"/>
    <mergeCell ref="F38:H38"/>
    <mergeCell ref="F41:H41"/>
    <mergeCell ref="F42:H42"/>
  </mergeCells>
  <printOptions headings="1" horizontalCentered="1"/>
  <pageMargins left="0.25" right="0.25" top="0.78" bottom="0.66" header="0.5" footer="0.65"/>
  <pageSetup fitToHeight="3" fitToWidth="1" horizontalDpi="360" verticalDpi="360" orientation="portrait" scale="88" r:id="rId3"/>
  <headerFooter alignWithMargins="0">
    <oddHeader>&amp;LPage &amp;P of &amp;N&amp;RPrinted Date:  &amp;D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PageLayoutView="0" workbookViewId="0" topLeftCell="A1">
      <pane ySplit="8" topLeftCell="A9" activePane="bottomLeft" state="frozen"/>
      <selection pane="topLeft" activeCell="A18" sqref="A18:M18"/>
      <selection pane="bottomLeft" activeCell="A1" sqref="A1:H1"/>
    </sheetView>
  </sheetViews>
  <sheetFormatPr defaultColWidth="9.140625" defaultRowHeight="12.75"/>
  <cols>
    <col min="1" max="1" width="7.7109375" style="0" customWidth="1"/>
    <col min="2" max="2" width="24.28125" style="0" customWidth="1"/>
    <col min="3" max="3" width="12.8515625" style="0" customWidth="1"/>
    <col min="4" max="4" width="12.28125" style="0" customWidth="1"/>
    <col min="5" max="5" width="13.7109375" style="0" customWidth="1"/>
    <col min="6" max="6" width="9.00390625" style="0" customWidth="1"/>
    <col min="7" max="7" width="11.00390625" style="0" customWidth="1"/>
    <col min="8" max="8" width="10.140625" style="0" customWidth="1"/>
    <col min="9" max="9" width="0.13671875" style="0" hidden="1" customWidth="1"/>
  </cols>
  <sheetData>
    <row r="1" spans="1:9" ht="33">
      <c r="A1" s="1141" t="s">
        <v>9</v>
      </c>
      <c r="B1" s="1142"/>
      <c r="C1" s="1142"/>
      <c r="D1" s="1142"/>
      <c r="E1" s="1142"/>
      <c r="F1" s="1142"/>
      <c r="G1" s="1142"/>
      <c r="H1" s="1143"/>
      <c r="I1" s="16"/>
    </row>
    <row r="2" spans="1:9" ht="27.75" customHeight="1" thickBot="1">
      <c r="A2" s="1144" t="s">
        <v>173</v>
      </c>
      <c r="B2" s="1145"/>
      <c r="C2" s="1145"/>
      <c r="D2" s="1145"/>
      <c r="E2" s="1145"/>
      <c r="F2" s="1146"/>
      <c r="G2" s="1146"/>
      <c r="H2" s="1147"/>
      <c r="I2" s="15"/>
    </row>
    <row r="3" spans="1:9" ht="13.5" thickBot="1">
      <c r="A3" s="1148" t="str">
        <f>'ISD Summary'!A3&amp;" "&amp;'ISD Summary'!B3</f>
        <v>IHS Area Office: 0</v>
      </c>
      <c r="B3" s="1149"/>
      <c r="C3" s="1150"/>
      <c r="D3" s="273"/>
      <c r="E3" s="86"/>
      <c r="F3" s="188"/>
      <c r="G3" s="220" t="str">
        <f>'IT, Dir, Startup and Pre-Award'!I4</f>
        <v>HQ ISD #:</v>
      </c>
      <c r="H3" s="516" t="str">
        <f>'IT, Dir, Startup and Pre-Award'!J4</f>
        <v>10-_____</v>
      </c>
      <c r="I3" s="16"/>
    </row>
    <row r="4" spans="1:9" ht="13.5" thickBot="1">
      <c r="A4" s="1148" t="str">
        <f>'Tribal Request'!A7:B7</f>
        <v>Tribe/Contractor:  </v>
      </c>
      <c r="B4" s="1149"/>
      <c r="C4" s="1150"/>
      <c r="D4" s="273"/>
      <c r="E4" s="220"/>
      <c r="F4" s="188"/>
      <c r="G4" s="220" t="str">
        <f>'IT, Dir, Startup and Pre-Award'!I5</f>
        <v>PFSA Start Date:</v>
      </c>
      <c r="H4" s="419">
        <f>'IT, Dir, Startup and Pre-Award'!J5</f>
        <v>0</v>
      </c>
      <c r="I4" s="13"/>
    </row>
    <row r="5" spans="1:9" ht="13.5" thickBot="1">
      <c r="A5" s="1148" t="str">
        <f>'ISD Summary'!A8&amp;" "&amp;'ISD Summary'!C9</f>
        <v>Program:   </v>
      </c>
      <c r="B5" s="1149"/>
      <c r="C5" s="1150"/>
      <c r="D5" s="273"/>
      <c r="E5" s="220"/>
      <c r="F5" s="188"/>
      <c r="G5" s="220" t="str">
        <f>'IT, Dir, Startup and Pre-Award'!I6</f>
        <v>Award Performance Period Beginning Date:</v>
      </c>
      <c r="H5" s="419">
        <f>'IT, Dir, Startup and Pre-Award'!J6</f>
        <v>0</v>
      </c>
      <c r="I5" s="13"/>
    </row>
    <row r="6" spans="1:9" ht="13.5" thickBot="1">
      <c r="A6" s="1148" t="str">
        <f>'ISD Summary'!A9&amp;" "&amp;'ISD Summary'!C10</f>
        <v>Contract/Compact #:   </v>
      </c>
      <c r="B6" s="1149"/>
      <c r="C6" s="1150"/>
      <c r="D6" s="273"/>
      <c r="E6" s="275"/>
      <c r="F6" s="188"/>
      <c r="G6" s="220" t="str">
        <f>'IT, Dir, Startup and Pre-Award'!I7</f>
        <v>Award Performance Period  Ending Date:</v>
      </c>
      <c r="H6" s="419">
        <f>'IT, Dir, Startup and Pre-Award'!J7</f>
        <v>0</v>
      </c>
      <c r="I6" s="40"/>
    </row>
    <row r="7" spans="1:9" ht="13.5" thickBot="1">
      <c r="A7" s="1162" t="str">
        <f>"SSA:  "&amp;'Funding Summary'!A11</f>
        <v>SSA:  Dental</v>
      </c>
      <c r="B7" s="1163"/>
      <c r="C7" s="658">
        <f>'Funding Summary'!E11-C68</f>
        <v>0</v>
      </c>
      <c r="D7" s="65" t="s">
        <v>465</v>
      </c>
      <c r="E7" s="53"/>
      <c r="F7" s="622"/>
      <c r="G7" s="220"/>
      <c r="H7" s="656"/>
      <c r="I7" s="47"/>
    </row>
    <row r="8" spans="1:9" ht="69.75" customHeight="1" thickBot="1">
      <c r="A8" s="655" t="s">
        <v>73</v>
      </c>
      <c r="B8" s="516" t="s">
        <v>70</v>
      </c>
      <c r="C8" s="624" t="s">
        <v>74</v>
      </c>
      <c r="D8" s="655" t="s">
        <v>112</v>
      </c>
      <c r="E8" s="657" t="s">
        <v>168</v>
      </c>
      <c r="F8" s="1164" t="s">
        <v>81</v>
      </c>
      <c r="G8" s="1165"/>
      <c r="H8" s="1166"/>
      <c r="I8" s="42"/>
    </row>
    <row r="9" spans="1:9" ht="26.25" thickBot="1">
      <c r="A9" s="73" t="s">
        <v>36</v>
      </c>
      <c r="B9" s="74" t="s">
        <v>24</v>
      </c>
      <c r="C9" s="68"/>
      <c r="D9" s="130"/>
      <c r="E9" s="130"/>
      <c r="F9" s="130"/>
      <c r="G9" s="130"/>
      <c r="H9" s="131"/>
      <c r="I9" s="56"/>
    </row>
    <row r="10" spans="1:9" ht="26.25" thickBot="1">
      <c r="A10" s="132" t="s">
        <v>11</v>
      </c>
      <c r="B10" s="74" t="s">
        <v>243</v>
      </c>
      <c r="C10" s="133">
        <f>SUM(D10:E10)</f>
        <v>0</v>
      </c>
      <c r="D10" s="133">
        <f>D13-D11-D12</f>
        <v>0</v>
      </c>
      <c r="E10" s="135">
        <v>0</v>
      </c>
      <c r="F10" s="1138"/>
      <c r="G10" s="1136"/>
      <c r="H10" s="1137"/>
      <c r="I10" s="62"/>
    </row>
    <row r="11" spans="1:9" ht="26.25" thickBot="1">
      <c r="A11" s="132" t="s">
        <v>248</v>
      </c>
      <c r="B11" s="74" t="s">
        <v>249</v>
      </c>
      <c r="C11" s="133">
        <f>SUM(D11:E11)</f>
        <v>0</v>
      </c>
      <c r="D11" s="135">
        <v>0</v>
      </c>
      <c r="E11" s="135">
        <v>0</v>
      </c>
      <c r="F11" s="1138"/>
      <c r="G11" s="1160"/>
      <c r="H11" s="1161"/>
      <c r="I11" s="62"/>
    </row>
    <row r="12" spans="1:9" ht="26.25" thickBot="1">
      <c r="A12" s="132" t="s">
        <v>11</v>
      </c>
      <c r="B12" s="74" t="s">
        <v>244</v>
      </c>
      <c r="C12" s="133">
        <f>SUM(D12:E12)</f>
        <v>0</v>
      </c>
      <c r="D12" s="135">
        <v>0</v>
      </c>
      <c r="E12" s="135">
        <v>0</v>
      </c>
      <c r="F12" s="1138"/>
      <c r="G12" s="1136"/>
      <c r="H12" s="1137"/>
      <c r="I12" s="62"/>
    </row>
    <row r="13" spans="1:9" ht="13.5" thickBot="1">
      <c r="A13" s="137"/>
      <c r="B13" s="138" t="s">
        <v>12</v>
      </c>
      <c r="C13" s="133">
        <f>SUM(D13:E13)</f>
        <v>0</v>
      </c>
      <c r="D13" s="170">
        <v>0</v>
      </c>
      <c r="E13" s="140">
        <f>SUM(E10:E12)</f>
        <v>0</v>
      </c>
      <c r="F13" s="141"/>
      <c r="G13" s="142"/>
      <c r="H13" s="143"/>
      <c r="I13" s="57"/>
    </row>
    <row r="14" spans="1:9" ht="13.5" thickBot="1">
      <c r="A14" s="73" t="s">
        <v>37</v>
      </c>
      <c r="B14" s="75" t="s">
        <v>25</v>
      </c>
      <c r="C14" s="144"/>
      <c r="D14" s="146"/>
      <c r="E14" s="146"/>
      <c r="F14" s="147"/>
      <c r="G14" s="147"/>
      <c r="H14" s="148"/>
      <c r="I14" s="58"/>
    </row>
    <row r="15" spans="1:17" ht="51.75" thickBot="1">
      <c r="A15" s="132" t="s">
        <v>155</v>
      </c>
      <c r="B15" s="76" t="s">
        <v>30</v>
      </c>
      <c r="C15" s="133">
        <f aca="true" t="shared" si="0" ref="C15:C31">SUM(D15:E15)</f>
        <v>0</v>
      </c>
      <c r="D15" s="135">
        <v>0</v>
      </c>
      <c r="E15" s="149">
        <v>0</v>
      </c>
      <c r="F15" s="1133"/>
      <c r="G15" s="1136"/>
      <c r="H15" s="1137"/>
      <c r="I15" s="60"/>
      <c r="J15" s="2"/>
      <c r="K15" s="2"/>
      <c r="L15" s="2"/>
      <c r="M15" s="2"/>
      <c r="N15" s="2"/>
      <c r="O15" s="2"/>
      <c r="P15" s="2"/>
      <c r="Q15" s="2"/>
    </row>
    <row r="16" spans="1:17" ht="64.5" thickBot="1">
      <c r="A16" s="132" t="s">
        <v>15</v>
      </c>
      <c r="B16" s="76" t="s">
        <v>31</v>
      </c>
      <c r="C16" s="133">
        <f t="shared" si="0"/>
        <v>0</v>
      </c>
      <c r="D16" s="134">
        <v>0</v>
      </c>
      <c r="E16" s="149">
        <v>0</v>
      </c>
      <c r="F16" s="1133"/>
      <c r="G16" s="1136"/>
      <c r="H16" s="1137"/>
      <c r="I16" s="60"/>
      <c r="J16" s="2"/>
      <c r="K16" s="2"/>
      <c r="L16" s="2"/>
      <c r="M16" s="2"/>
      <c r="N16" s="2"/>
      <c r="O16" s="2"/>
      <c r="P16" s="2"/>
      <c r="Q16" s="2"/>
    </row>
    <row r="17" spans="1:17" ht="64.5" thickBot="1">
      <c r="A17" s="132" t="s">
        <v>14</v>
      </c>
      <c r="B17" s="76" t="s">
        <v>32</v>
      </c>
      <c r="C17" s="133">
        <f t="shared" si="0"/>
        <v>0</v>
      </c>
      <c r="D17" s="134">
        <v>0</v>
      </c>
      <c r="E17" s="149">
        <v>0</v>
      </c>
      <c r="F17" s="1133"/>
      <c r="G17" s="1136"/>
      <c r="H17" s="1137"/>
      <c r="I17" s="60"/>
      <c r="J17" s="2"/>
      <c r="K17" s="2"/>
      <c r="L17" s="2"/>
      <c r="M17" s="2"/>
      <c r="N17" s="2"/>
      <c r="O17" s="2"/>
      <c r="P17" s="2"/>
      <c r="Q17" s="2"/>
    </row>
    <row r="18" spans="1:9" ht="13.5" thickBot="1">
      <c r="A18" s="132"/>
      <c r="B18" s="150" t="s">
        <v>16</v>
      </c>
      <c r="C18" s="133">
        <f t="shared" si="0"/>
        <v>0</v>
      </c>
      <c r="D18" s="139">
        <f>SUM(D15:D17)</f>
        <v>0</v>
      </c>
      <c r="E18" s="151">
        <f>SUM(E15:E17)</f>
        <v>0</v>
      </c>
      <c r="F18" s="152"/>
      <c r="G18" s="153"/>
      <c r="H18" s="154"/>
      <c r="I18" s="58"/>
    </row>
    <row r="19" spans="1:13" ht="51.75" thickBot="1">
      <c r="A19" s="132" t="s">
        <v>156</v>
      </c>
      <c r="B19" s="76" t="s">
        <v>19</v>
      </c>
      <c r="C19" s="133">
        <f t="shared" si="0"/>
        <v>0</v>
      </c>
      <c r="D19" s="134">
        <v>0</v>
      </c>
      <c r="E19" s="134">
        <v>0</v>
      </c>
      <c r="F19" s="1133"/>
      <c r="G19" s="1136"/>
      <c r="H19" s="1137"/>
      <c r="I19" s="60"/>
      <c r="J19" s="2"/>
      <c r="K19" s="2"/>
      <c r="L19" s="2"/>
      <c r="M19" s="2"/>
    </row>
    <row r="20" spans="1:13" ht="51.75" thickBot="1">
      <c r="A20" s="150" t="s">
        <v>18</v>
      </c>
      <c r="B20" s="76" t="s">
        <v>17</v>
      </c>
      <c r="C20" s="133">
        <f t="shared" si="0"/>
        <v>0</v>
      </c>
      <c r="D20" s="134">
        <v>0</v>
      </c>
      <c r="E20" s="134">
        <v>0</v>
      </c>
      <c r="F20" s="1133"/>
      <c r="G20" s="1136"/>
      <c r="H20" s="1137"/>
      <c r="I20" s="60"/>
      <c r="J20" s="2"/>
      <c r="K20" s="2"/>
      <c r="L20" s="2"/>
      <c r="M20" s="2"/>
    </row>
    <row r="21" spans="1:13" ht="51.75" thickBot="1">
      <c r="A21" s="132" t="s">
        <v>20</v>
      </c>
      <c r="B21" s="76" t="s">
        <v>21</v>
      </c>
      <c r="C21" s="133">
        <f t="shared" si="0"/>
        <v>0</v>
      </c>
      <c r="D21" s="134">
        <v>0</v>
      </c>
      <c r="E21" s="134">
        <v>0</v>
      </c>
      <c r="F21" s="1133"/>
      <c r="G21" s="1136"/>
      <c r="H21" s="1137"/>
      <c r="I21" s="60"/>
      <c r="J21" s="2"/>
      <c r="K21" s="2"/>
      <c r="L21" s="2"/>
      <c r="M21" s="2"/>
    </row>
    <row r="22" spans="1:13" ht="51.75" thickBot="1">
      <c r="A22" s="132" t="s">
        <v>93</v>
      </c>
      <c r="B22" s="76" t="s">
        <v>95</v>
      </c>
      <c r="C22" s="133">
        <f t="shared" si="0"/>
        <v>0</v>
      </c>
      <c r="D22" s="134">
        <v>0</v>
      </c>
      <c r="E22" s="134">
        <v>0</v>
      </c>
      <c r="F22" s="1133"/>
      <c r="G22" s="1136"/>
      <c r="H22" s="1137"/>
      <c r="I22" s="60"/>
      <c r="J22" s="2"/>
      <c r="K22" s="2"/>
      <c r="L22" s="2"/>
      <c r="M22" s="2"/>
    </row>
    <row r="23" spans="1:13" ht="51.75" thickBot="1">
      <c r="A23" s="132" t="s">
        <v>94</v>
      </c>
      <c r="B23" s="76" t="s">
        <v>96</v>
      </c>
      <c r="C23" s="133">
        <f t="shared" si="0"/>
        <v>0</v>
      </c>
      <c r="D23" s="134">
        <v>0</v>
      </c>
      <c r="E23" s="134">
        <v>0</v>
      </c>
      <c r="F23" s="1133"/>
      <c r="G23" s="1136"/>
      <c r="H23" s="1137"/>
      <c r="I23" s="61"/>
      <c r="J23" s="2"/>
      <c r="K23" s="2"/>
      <c r="L23" s="2"/>
      <c r="M23" s="2"/>
    </row>
    <row r="24" spans="1:9" ht="13.5" thickBot="1">
      <c r="A24" s="73"/>
      <c r="B24" s="150" t="s">
        <v>22</v>
      </c>
      <c r="C24" s="133">
        <f t="shared" si="0"/>
        <v>0</v>
      </c>
      <c r="D24" s="139">
        <f>SUM(D19:D23)</f>
        <v>0</v>
      </c>
      <c r="E24" s="151">
        <f>SUM(E19:E23)</f>
        <v>0</v>
      </c>
      <c r="F24" s="152"/>
      <c r="G24" s="153"/>
      <c r="H24" s="154"/>
      <c r="I24" s="59"/>
    </row>
    <row r="25" spans="1:14" ht="51.75" thickBot="1">
      <c r="A25" s="132" t="s">
        <v>26</v>
      </c>
      <c r="B25" s="79" t="s">
        <v>27</v>
      </c>
      <c r="C25" s="133">
        <f t="shared" si="0"/>
        <v>0</v>
      </c>
      <c r="D25" s="134">
        <v>0</v>
      </c>
      <c r="E25" s="134">
        <v>0</v>
      </c>
      <c r="F25" s="1133"/>
      <c r="G25" s="1136"/>
      <c r="H25" s="1137"/>
      <c r="I25" s="60"/>
      <c r="J25" s="2"/>
      <c r="K25" s="2"/>
      <c r="L25" s="2"/>
      <c r="M25" s="2"/>
      <c r="N25" s="2"/>
    </row>
    <row r="26" spans="1:14" ht="64.5" thickBot="1">
      <c r="A26" s="132" t="s">
        <v>28</v>
      </c>
      <c r="B26" s="79" t="s">
        <v>29</v>
      </c>
      <c r="C26" s="133">
        <f t="shared" si="0"/>
        <v>0</v>
      </c>
      <c r="D26" s="134">
        <v>0</v>
      </c>
      <c r="E26" s="134">
        <v>0</v>
      </c>
      <c r="F26" s="1133"/>
      <c r="G26" s="1136"/>
      <c r="H26" s="1137"/>
      <c r="I26" s="60"/>
      <c r="J26" s="2"/>
      <c r="K26" s="2"/>
      <c r="L26" s="2"/>
      <c r="M26" s="2"/>
      <c r="N26" s="2"/>
    </row>
    <row r="27" spans="1:14" ht="64.5" thickBot="1">
      <c r="A27" s="132" t="s">
        <v>154</v>
      </c>
      <c r="B27" s="76" t="s">
        <v>23</v>
      </c>
      <c r="C27" s="133">
        <f t="shared" si="0"/>
        <v>0</v>
      </c>
      <c r="D27" s="134">
        <v>0</v>
      </c>
      <c r="E27" s="134">
        <v>0</v>
      </c>
      <c r="F27" s="1133"/>
      <c r="G27" s="1136"/>
      <c r="H27" s="1137"/>
      <c r="I27" s="61"/>
      <c r="J27" s="2"/>
      <c r="K27" s="2"/>
      <c r="L27" s="2"/>
      <c r="M27" s="2"/>
      <c r="N27" s="2"/>
    </row>
    <row r="28" spans="1:9" ht="51.75" thickBot="1">
      <c r="A28" s="132" t="s">
        <v>33</v>
      </c>
      <c r="B28" s="76" t="s">
        <v>34</v>
      </c>
      <c r="C28" s="133">
        <f t="shared" si="0"/>
        <v>0</v>
      </c>
      <c r="D28" s="134">
        <v>0</v>
      </c>
      <c r="E28" s="134">
        <v>0</v>
      </c>
      <c r="F28" s="1133"/>
      <c r="G28" s="1134"/>
      <c r="H28" s="1135"/>
      <c r="I28" s="51"/>
    </row>
    <row r="29" spans="1:9" ht="13.5" thickBot="1">
      <c r="A29" s="73"/>
      <c r="B29" s="150" t="s">
        <v>245</v>
      </c>
      <c r="C29" s="133">
        <f t="shared" si="0"/>
        <v>0</v>
      </c>
      <c r="D29" s="139">
        <f>SUM(D25:D28)</f>
        <v>0</v>
      </c>
      <c r="E29" s="139">
        <f>SUM(E25:E28)</f>
        <v>0</v>
      </c>
      <c r="F29" s="152"/>
      <c r="G29" s="153"/>
      <c r="H29" s="154"/>
      <c r="I29" s="51"/>
    </row>
    <row r="30" spans="1:9" ht="13.5" customHeight="1" thickBot="1">
      <c r="A30" s="132" t="s">
        <v>13</v>
      </c>
      <c r="B30" s="76" t="s">
        <v>35</v>
      </c>
      <c r="C30" s="133">
        <f t="shared" si="0"/>
        <v>0</v>
      </c>
      <c r="D30" s="168">
        <f>D31-(D29+D24+D18)</f>
        <v>0</v>
      </c>
      <c r="E30" s="135">
        <v>0</v>
      </c>
      <c r="F30" s="1133"/>
      <c r="G30" s="1136"/>
      <c r="H30" s="1137"/>
      <c r="I30" s="51"/>
    </row>
    <row r="31" spans="1:9" ht="13.5" thickBot="1">
      <c r="A31" s="156"/>
      <c r="B31" s="150" t="s">
        <v>38</v>
      </c>
      <c r="C31" s="133">
        <f t="shared" si="0"/>
        <v>0</v>
      </c>
      <c r="D31" s="155">
        <v>0</v>
      </c>
      <c r="E31" s="133">
        <f>E30+E29+E24+E18</f>
        <v>0</v>
      </c>
      <c r="F31" s="141"/>
      <c r="G31" s="142"/>
      <c r="H31" s="143"/>
      <c r="I31" s="57"/>
    </row>
    <row r="32" spans="1:9" ht="13.5" thickBot="1">
      <c r="A32" s="73" t="s">
        <v>39</v>
      </c>
      <c r="B32" s="76" t="s">
        <v>98</v>
      </c>
      <c r="C32" s="146"/>
      <c r="D32" s="146"/>
      <c r="E32" s="146"/>
      <c r="F32" s="147"/>
      <c r="G32" s="147"/>
      <c r="H32" s="148"/>
      <c r="I32" s="58"/>
    </row>
    <row r="33" spans="1:9" ht="179.25" thickBot="1">
      <c r="A33" s="132" t="s">
        <v>97</v>
      </c>
      <c r="B33" s="76" t="s">
        <v>105</v>
      </c>
      <c r="C33" s="133">
        <f aca="true" t="shared" si="1" ref="C33:C39">SUM(D33:E33)</f>
        <v>0</v>
      </c>
      <c r="D33" s="134">
        <v>0</v>
      </c>
      <c r="E33" s="134">
        <v>0</v>
      </c>
      <c r="F33" s="1133"/>
      <c r="G33" s="1136"/>
      <c r="H33" s="1137"/>
      <c r="I33" s="60"/>
    </row>
    <row r="34" spans="1:9" ht="40.5" customHeight="1" thickBot="1">
      <c r="A34" s="132" t="s">
        <v>99</v>
      </c>
      <c r="B34" s="76" t="s">
        <v>102</v>
      </c>
      <c r="C34" s="133">
        <f t="shared" si="1"/>
        <v>0</v>
      </c>
      <c r="D34" s="134">
        <v>0</v>
      </c>
      <c r="E34" s="134">
        <v>0</v>
      </c>
      <c r="F34" s="1138"/>
      <c r="G34" s="1136"/>
      <c r="H34" s="1137"/>
      <c r="I34" s="60"/>
    </row>
    <row r="35" spans="1:9" ht="13.5" thickBot="1">
      <c r="A35" s="132" t="s">
        <v>100</v>
      </c>
      <c r="B35" s="76" t="s">
        <v>103</v>
      </c>
      <c r="C35" s="133">
        <f t="shared" si="1"/>
        <v>0</v>
      </c>
      <c r="D35" s="134">
        <v>0</v>
      </c>
      <c r="E35" s="134">
        <v>0</v>
      </c>
      <c r="F35" s="1133"/>
      <c r="G35" s="1136"/>
      <c r="H35" s="1137"/>
      <c r="I35" s="60"/>
    </row>
    <row r="36" spans="1:9" ht="13.5" thickBot="1">
      <c r="A36" s="132" t="s">
        <v>101</v>
      </c>
      <c r="B36" s="76" t="s">
        <v>104</v>
      </c>
      <c r="C36" s="133">
        <f t="shared" si="1"/>
        <v>0</v>
      </c>
      <c r="D36" s="134">
        <v>0</v>
      </c>
      <c r="E36" s="134">
        <v>0</v>
      </c>
      <c r="F36" s="1133"/>
      <c r="G36" s="1136"/>
      <c r="H36" s="1137"/>
      <c r="I36" s="60"/>
    </row>
    <row r="37" spans="1:9" ht="13.5" thickBot="1">
      <c r="A37" s="132"/>
      <c r="B37" s="150" t="s">
        <v>106</v>
      </c>
      <c r="C37" s="133">
        <f t="shared" si="1"/>
        <v>0</v>
      </c>
      <c r="D37" s="133">
        <f>SUM(D33:D36)</f>
        <v>0</v>
      </c>
      <c r="E37" s="133">
        <f>SUM(E33:E36)</f>
        <v>0</v>
      </c>
      <c r="F37" s="158"/>
      <c r="G37" s="159"/>
      <c r="H37" s="160"/>
      <c r="I37" s="63"/>
    </row>
    <row r="38" spans="1:9" ht="13.5" thickBot="1">
      <c r="A38" s="132" t="s">
        <v>107</v>
      </c>
      <c r="B38" s="79" t="s">
        <v>108</v>
      </c>
      <c r="C38" s="133">
        <f t="shared" si="1"/>
        <v>0</v>
      </c>
      <c r="D38" s="139">
        <f>D39-SUM(D33:D36)</f>
        <v>0</v>
      </c>
      <c r="E38" s="134">
        <v>0</v>
      </c>
      <c r="F38" s="1133"/>
      <c r="G38" s="1136"/>
      <c r="H38" s="1137"/>
      <c r="I38" s="60"/>
    </row>
    <row r="39" spans="1:9" ht="13.5" thickBot="1">
      <c r="A39" s="161"/>
      <c r="B39" s="150" t="s">
        <v>109</v>
      </c>
      <c r="C39" s="133">
        <f t="shared" si="1"/>
        <v>0</v>
      </c>
      <c r="D39" s="169">
        <v>0</v>
      </c>
      <c r="E39" s="162">
        <f>SUM(E37:E38)</f>
        <v>0</v>
      </c>
      <c r="F39" s="141"/>
      <c r="G39" s="163"/>
      <c r="H39" s="164"/>
      <c r="I39" s="64"/>
    </row>
    <row r="40" spans="1:9" ht="26.25" thickBot="1">
      <c r="A40" s="76" t="s">
        <v>40</v>
      </c>
      <c r="B40" s="76" t="s">
        <v>41</v>
      </c>
      <c r="C40" s="146"/>
      <c r="D40" s="146"/>
      <c r="E40" s="146"/>
      <c r="F40" s="147"/>
      <c r="G40" s="147"/>
      <c r="H40" s="148"/>
      <c r="I40" s="58"/>
    </row>
    <row r="41" spans="1:9" ht="39" thickBot="1">
      <c r="A41" s="76">
        <v>22.31</v>
      </c>
      <c r="B41" s="73" t="s">
        <v>42</v>
      </c>
      <c r="C41" s="133">
        <f>SUM(D41:E41)</f>
        <v>0</v>
      </c>
      <c r="D41" s="135">
        <v>0</v>
      </c>
      <c r="E41" s="135">
        <v>0</v>
      </c>
      <c r="F41" s="1133"/>
      <c r="G41" s="1136"/>
      <c r="H41" s="1137"/>
      <c r="I41" s="60"/>
    </row>
    <row r="42" spans="1:9" ht="26.25" thickBot="1">
      <c r="A42" s="132" t="s">
        <v>43</v>
      </c>
      <c r="B42" s="76" t="s">
        <v>44</v>
      </c>
      <c r="C42" s="133">
        <f>SUM(D42:E42)</f>
        <v>0</v>
      </c>
      <c r="D42" s="139">
        <f>D43-D41</f>
        <v>0</v>
      </c>
      <c r="E42" s="134">
        <v>0</v>
      </c>
      <c r="F42" s="1133"/>
      <c r="G42" s="1136"/>
      <c r="H42" s="1137"/>
      <c r="I42" s="61"/>
    </row>
    <row r="43" spans="1:9" ht="13.5" thickBot="1">
      <c r="A43" s="161"/>
      <c r="B43" s="150" t="s">
        <v>45</v>
      </c>
      <c r="C43" s="133">
        <f>SUM(D43:E43)</f>
        <v>0</v>
      </c>
      <c r="D43" s="169">
        <v>0</v>
      </c>
      <c r="E43" s="162">
        <f>SUM(E41:E42)</f>
        <v>0</v>
      </c>
      <c r="F43" s="141"/>
      <c r="G43" s="142"/>
      <c r="H43" s="143"/>
      <c r="I43" s="57"/>
    </row>
    <row r="44" spans="1:9" ht="26.25" thickBot="1">
      <c r="A44" s="77" t="s">
        <v>58</v>
      </c>
      <c r="B44" s="76" t="s">
        <v>59</v>
      </c>
      <c r="C44" s="146"/>
      <c r="D44" s="146"/>
      <c r="E44" s="146"/>
      <c r="F44" s="147"/>
      <c r="G44" s="147"/>
      <c r="H44" s="148"/>
      <c r="I44" s="58"/>
    </row>
    <row r="45" spans="1:9" ht="26.25" thickBot="1">
      <c r="A45" s="132" t="s">
        <v>71</v>
      </c>
      <c r="B45" s="76" t="s">
        <v>72</v>
      </c>
      <c r="C45" s="133">
        <f aca="true" t="shared" si="2" ref="C45:C56">SUM(D45:E45)</f>
        <v>0</v>
      </c>
      <c r="D45" s="165">
        <v>0</v>
      </c>
      <c r="E45" s="165">
        <v>0</v>
      </c>
      <c r="F45" s="1133"/>
      <c r="G45" s="1136"/>
      <c r="H45" s="1137"/>
      <c r="I45" s="60"/>
    </row>
    <row r="46" spans="1:9" ht="64.5" thickBot="1">
      <c r="A46" s="132" t="s">
        <v>46</v>
      </c>
      <c r="B46" s="76" t="s">
        <v>47</v>
      </c>
      <c r="C46" s="133">
        <f t="shared" si="2"/>
        <v>0</v>
      </c>
      <c r="D46" s="134">
        <v>0</v>
      </c>
      <c r="E46" s="134">
        <v>0</v>
      </c>
      <c r="F46" s="1133"/>
      <c r="G46" s="1136"/>
      <c r="H46" s="1137"/>
      <c r="I46" s="60"/>
    </row>
    <row r="47" spans="1:9" ht="39" thickBot="1">
      <c r="A47" s="132" t="s">
        <v>48</v>
      </c>
      <c r="B47" s="76" t="s">
        <v>49</v>
      </c>
      <c r="C47" s="133">
        <f t="shared" si="2"/>
        <v>0</v>
      </c>
      <c r="D47" s="134">
        <v>0</v>
      </c>
      <c r="E47" s="134">
        <v>0</v>
      </c>
      <c r="F47" s="1133"/>
      <c r="G47" s="1136"/>
      <c r="H47" s="1137"/>
      <c r="I47" s="60"/>
    </row>
    <row r="48" spans="1:9" ht="13.5" thickBot="1">
      <c r="A48" s="76"/>
      <c r="B48" s="150" t="s">
        <v>157</v>
      </c>
      <c r="C48" s="133">
        <f t="shared" si="2"/>
        <v>0</v>
      </c>
      <c r="D48" s="133">
        <f>SUM(D46:D47)</f>
        <v>0</v>
      </c>
      <c r="E48" s="133">
        <f>SUM(E46:E47)</f>
        <v>0</v>
      </c>
      <c r="F48" s="158"/>
      <c r="G48" s="159"/>
      <c r="H48" s="160"/>
      <c r="I48" s="63"/>
    </row>
    <row r="49" spans="1:9" ht="39" thickBot="1">
      <c r="A49" s="132" t="s">
        <v>50</v>
      </c>
      <c r="B49" s="76" t="s">
        <v>51</v>
      </c>
      <c r="C49" s="133">
        <f t="shared" si="2"/>
        <v>0</v>
      </c>
      <c r="D49" s="134">
        <v>0</v>
      </c>
      <c r="E49" s="134">
        <v>0</v>
      </c>
      <c r="F49" s="1133"/>
      <c r="G49" s="1136"/>
      <c r="H49" s="1137"/>
      <c r="I49" s="60"/>
    </row>
    <row r="50" spans="1:9" ht="39" thickBot="1">
      <c r="A50" s="132" t="s">
        <v>52</v>
      </c>
      <c r="B50" s="76" t="s">
        <v>53</v>
      </c>
      <c r="C50" s="133">
        <f t="shared" si="2"/>
        <v>0</v>
      </c>
      <c r="D50" s="134">
        <v>0</v>
      </c>
      <c r="E50" s="134">
        <v>0</v>
      </c>
      <c r="F50" s="1133"/>
      <c r="G50" s="1136"/>
      <c r="H50" s="1137"/>
      <c r="I50" s="60"/>
    </row>
    <row r="51" spans="1:9" ht="51.75" thickBot="1">
      <c r="A51" s="132" t="s">
        <v>54</v>
      </c>
      <c r="B51" s="76" t="s">
        <v>246</v>
      </c>
      <c r="C51" s="133">
        <f t="shared" si="2"/>
        <v>0</v>
      </c>
      <c r="D51" s="134">
        <v>0</v>
      </c>
      <c r="E51" s="134">
        <v>0</v>
      </c>
      <c r="F51" s="1133"/>
      <c r="G51" s="1136"/>
      <c r="H51" s="1137"/>
      <c r="I51" s="60"/>
    </row>
    <row r="52" spans="1:9" ht="51.75" thickBot="1">
      <c r="A52" s="132" t="s">
        <v>56</v>
      </c>
      <c r="B52" s="76" t="s">
        <v>57</v>
      </c>
      <c r="C52" s="133">
        <f t="shared" si="2"/>
        <v>0</v>
      </c>
      <c r="D52" s="134">
        <v>0</v>
      </c>
      <c r="E52" s="134">
        <v>0</v>
      </c>
      <c r="F52" s="1151"/>
      <c r="G52" s="1136"/>
      <c r="H52" s="1137"/>
      <c r="I52" s="60"/>
    </row>
    <row r="53" spans="1:8" ht="26.25" thickBot="1">
      <c r="A53" s="76"/>
      <c r="B53" s="150" t="s">
        <v>60</v>
      </c>
      <c r="C53" s="133">
        <f t="shared" si="2"/>
        <v>0</v>
      </c>
      <c r="D53" s="133">
        <f>SUM(D49:D52)</f>
        <v>0</v>
      </c>
      <c r="E53" s="133">
        <f>SUM(E49:E52)</f>
        <v>0</v>
      </c>
      <c r="F53" s="1152"/>
      <c r="G53" s="1153"/>
      <c r="H53" s="1154"/>
    </row>
    <row r="54" spans="1:9" ht="13.5" thickBot="1">
      <c r="A54" s="132" t="s">
        <v>61</v>
      </c>
      <c r="B54" s="76" t="s">
        <v>62</v>
      </c>
      <c r="C54" s="133">
        <f t="shared" si="2"/>
        <v>0</v>
      </c>
      <c r="D54" s="139">
        <f>D55-D48-D53-D45</f>
        <v>0</v>
      </c>
      <c r="E54" s="134">
        <v>0</v>
      </c>
      <c r="F54" s="1133"/>
      <c r="G54" s="1136"/>
      <c r="H54" s="1137"/>
      <c r="I54" s="60"/>
    </row>
    <row r="55" spans="1:9" ht="26.25" thickBot="1">
      <c r="A55" s="161"/>
      <c r="B55" s="166" t="s">
        <v>63</v>
      </c>
      <c r="C55" s="133">
        <f t="shared" si="2"/>
        <v>0</v>
      </c>
      <c r="D55" s="135">
        <v>0</v>
      </c>
      <c r="E55" s="133">
        <f>E54+E53+E48+E45</f>
        <v>0</v>
      </c>
      <c r="F55" s="158"/>
      <c r="G55" s="159"/>
      <c r="H55" s="160"/>
      <c r="I55" s="63"/>
    </row>
    <row r="56" spans="1:9" ht="26.25" thickBot="1">
      <c r="A56" s="77" t="s">
        <v>64</v>
      </c>
      <c r="B56" s="76" t="s">
        <v>65</v>
      </c>
      <c r="C56" s="133">
        <f t="shared" si="2"/>
        <v>0</v>
      </c>
      <c r="D56" s="167">
        <v>0</v>
      </c>
      <c r="E56" s="167">
        <v>0</v>
      </c>
      <c r="F56" s="1133"/>
      <c r="G56" s="1136"/>
      <c r="H56" s="1137"/>
      <c r="I56" s="60"/>
    </row>
    <row r="57" spans="1:9" ht="13.5" thickBot="1">
      <c r="A57" s="77" t="s">
        <v>66</v>
      </c>
      <c r="B57" s="76" t="s">
        <v>119</v>
      </c>
      <c r="C57" s="146"/>
      <c r="D57" s="146"/>
      <c r="E57" s="146"/>
      <c r="F57" s="152"/>
      <c r="G57" s="153"/>
      <c r="H57" s="154"/>
      <c r="I57" s="59"/>
    </row>
    <row r="58" spans="1:9" ht="26.25" thickBot="1">
      <c r="A58" s="132" t="s">
        <v>118</v>
      </c>
      <c r="B58" s="76" t="s">
        <v>122</v>
      </c>
      <c r="C58" s="133">
        <f>SUM(D58:E58)</f>
        <v>0</v>
      </c>
      <c r="D58" s="133">
        <f>D60-D59</f>
        <v>0</v>
      </c>
      <c r="E58" s="134">
        <v>0</v>
      </c>
      <c r="F58" s="1133"/>
      <c r="G58" s="1136"/>
      <c r="H58" s="1137"/>
      <c r="I58" s="60"/>
    </row>
    <row r="59" spans="1:9" ht="26.25" thickBot="1">
      <c r="A59" s="132" t="s">
        <v>118</v>
      </c>
      <c r="B59" s="76" t="s">
        <v>123</v>
      </c>
      <c r="C59" s="133">
        <f>SUM(D59:E59)</f>
        <v>0</v>
      </c>
      <c r="D59" s="134">
        <v>0</v>
      </c>
      <c r="E59" s="134">
        <v>0</v>
      </c>
      <c r="F59" s="1133"/>
      <c r="G59" s="1136"/>
      <c r="H59" s="1137"/>
      <c r="I59" s="60"/>
    </row>
    <row r="60" spans="1:9" ht="26.25" thickBot="1">
      <c r="A60" s="78"/>
      <c r="B60" s="150" t="s">
        <v>120</v>
      </c>
      <c r="C60" s="133">
        <f>SUM(D60:E60)</f>
        <v>0</v>
      </c>
      <c r="D60" s="134">
        <v>0</v>
      </c>
      <c r="E60" s="139">
        <f>SUM(E58:E59)</f>
        <v>0</v>
      </c>
      <c r="F60" s="158"/>
      <c r="G60" s="159"/>
      <c r="H60" s="160"/>
      <c r="I60" s="63"/>
    </row>
    <row r="61" spans="1:9" ht="13.5" thickBot="1">
      <c r="A61" s="79" t="s">
        <v>67</v>
      </c>
      <c r="B61" s="76" t="s">
        <v>68</v>
      </c>
      <c r="C61" s="133">
        <f>SUM(D61:E61)</f>
        <v>0</v>
      </c>
      <c r="D61" s="135">
        <v>0</v>
      </c>
      <c r="E61" s="134">
        <v>0</v>
      </c>
      <c r="F61" s="1133"/>
      <c r="G61" s="1136"/>
      <c r="H61" s="1137"/>
      <c r="I61" s="60"/>
    </row>
    <row r="62" spans="1:9" ht="13.5" thickBot="1">
      <c r="A62" s="73" t="s">
        <v>69</v>
      </c>
      <c r="B62" s="76" t="s">
        <v>121</v>
      </c>
      <c r="C62" s="144"/>
      <c r="D62" s="146"/>
      <c r="E62" s="146"/>
      <c r="F62" s="153"/>
      <c r="G62" s="153"/>
      <c r="H62" s="154"/>
      <c r="I62" s="59"/>
    </row>
    <row r="63" spans="1:9" ht="26.25" thickBot="1">
      <c r="A63" s="132" t="s">
        <v>113</v>
      </c>
      <c r="B63" s="76" t="s">
        <v>114</v>
      </c>
      <c r="C63" s="133">
        <f>SUM(D63:E63)</f>
        <v>0</v>
      </c>
      <c r="D63" s="133">
        <f>D65-D64</f>
        <v>0</v>
      </c>
      <c r="E63" s="134">
        <v>0</v>
      </c>
      <c r="F63" s="1133"/>
      <c r="G63" s="1136"/>
      <c r="H63" s="1137"/>
      <c r="I63" s="60"/>
    </row>
    <row r="64" spans="1:9" ht="26.25" thickBot="1">
      <c r="A64" s="132" t="s">
        <v>113</v>
      </c>
      <c r="B64" s="76" t="s">
        <v>115</v>
      </c>
      <c r="C64" s="133">
        <f>SUM(D64:E64)</f>
        <v>0</v>
      </c>
      <c r="D64" s="134">
        <v>0</v>
      </c>
      <c r="E64" s="134">
        <v>0</v>
      </c>
      <c r="F64" s="1138"/>
      <c r="G64" s="1136"/>
      <c r="H64" s="1137"/>
      <c r="I64" s="60"/>
    </row>
    <row r="65" spans="1:9" ht="13.5" thickBot="1">
      <c r="A65" s="161"/>
      <c r="B65" s="150" t="s">
        <v>116</v>
      </c>
      <c r="C65" s="133">
        <f>SUM(D65:E65)</f>
        <v>0</v>
      </c>
      <c r="D65" s="134">
        <v>0</v>
      </c>
      <c r="E65" s="139">
        <f>SUM(E63:E64)</f>
        <v>0</v>
      </c>
      <c r="F65" s="152"/>
      <c r="G65" s="153"/>
      <c r="H65" s="154"/>
      <c r="I65" s="59"/>
    </row>
    <row r="66" spans="1:9" ht="26.25" thickBot="1">
      <c r="A66" s="80" t="s">
        <v>125</v>
      </c>
      <c r="B66" s="75" t="s">
        <v>131</v>
      </c>
      <c r="C66" s="133">
        <f>SUM(D66:E66)</f>
        <v>0</v>
      </c>
      <c r="D66" s="170">
        <v>0</v>
      </c>
      <c r="E66" s="134">
        <v>0</v>
      </c>
      <c r="F66" s="1133"/>
      <c r="G66" s="1136"/>
      <c r="H66" s="1137"/>
      <c r="I66" s="60"/>
    </row>
    <row r="67" spans="1:9" ht="14.25" thickBot="1">
      <c r="A67" s="80" t="s">
        <v>125</v>
      </c>
      <c r="B67" s="75" t="s">
        <v>169</v>
      </c>
      <c r="C67" s="133">
        <f>SUM(D67:E67)</f>
        <v>0</v>
      </c>
      <c r="D67" s="135">
        <v>0</v>
      </c>
      <c r="E67" s="134">
        <v>0</v>
      </c>
      <c r="F67" s="1133"/>
      <c r="G67" s="1136"/>
      <c r="H67" s="1137"/>
      <c r="I67" s="60"/>
    </row>
    <row r="68" spans="1:9" ht="13.5" thickBot="1">
      <c r="A68" s="156"/>
      <c r="B68" s="150" t="s">
        <v>117</v>
      </c>
      <c r="C68" s="139">
        <f>SUM(C66:C67)+C65+C61+C60+C56+C55+C43+C39+C31+C13</f>
        <v>0</v>
      </c>
      <c r="D68" s="139">
        <f>SUM(D66:D67)+D65+D61+D60+D56+D55+D43+D39+D31+D13</f>
        <v>0</v>
      </c>
      <c r="E68" s="139">
        <f>SUM(E66:E67)+E65+E61+E60+E56+E55+E43+E39+E31+E13</f>
        <v>0</v>
      </c>
      <c r="F68" s="152"/>
      <c r="G68" s="153"/>
      <c r="H68" s="154"/>
      <c r="I68" s="59"/>
    </row>
    <row r="69" spans="1:8" ht="13.5" thickBot="1">
      <c r="A69" s="333" t="s">
        <v>130</v>
      </c>
      <c r="B69" s="334"/>
      <c r="C69" s="334"/>
      <c r="D69" s="334"/>
      <c r="E69" s="334"/>
      <c r="F69" s="334"/>
      <c r="G69" s="334"/>
      <c r="H69" s="335"/>
    </row>
    <row r="70" spans="1:9" ht="12.75">
      <c r="A70" s="27"/>
      <c r="B70" s="26"/>
      <c r="C70" s="25"/>
      <c r="D70" s="25"/>
      <c r="E70" s="25"/>
      <c r="F70" s="25"/>
      <c r="G70" s="25"/>
      <c r="H70" s="25"/>
      <c r="I70" s="25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52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</sheetData>
  <sheetProtection/>
  <mergeCells count="48">
    <mergeCell ref="A1:H1"/>
    <mergeCell ref="A2:H2"/>
    <mergeCell ref="A3:C3"/>
    <mergeCell ref="A4:C4"/>
    <mergeCell ref="A5:C5"/>
    <mergeCell ref="A6:C6"/>
    <mergeCell ref="A7:B7"/>
    <mergeCell ref="F8:H8"/>
    <mergeCell ref="F10:H10"/>
    <mergeCell ref="F12:H12"/>
    <mergeCell ref="F15:H15"/>
    <mergeCell ref="F16:H16"/>
    <mergeCell ref="F11:H11"/>
    <mergeCell ref="F17:H17"/>
    <mergeCell ref="F19:H19"/>
    <mergeCell ref="F20:H20"/>
    <mergeCell ref="F21:H21"/>
    <mergeCell ref="F22:H22"/>
    <mergeCell ref="F23:H23"/>
    <mergeCell ref="F25:H25"/>
    <mergeCell ref="F26:H26"/>
    <mergeCell ref="F27:H27"/>
    <mergeCell ref="F28:H28"/>
    <mergeCell ref="F30:H30"/>
    <mergeCell ref="F33:H33"/>
    <mergeCell ref="F34:H34"/>
    <mergeCell ref="F35:H35"/>
    <mergeCell ref="F36:H36"/>
    <mergeCell ref="F38:H38"/>
    <mergeCell ref="F41:H41"/>
    <mergeCell ref="F42:H42"/>
    <mergeCell ref="F66:H66"/>
    <mergeCell ref="F45:H45"/>
    <mergeCell ref="F46:H46"/>
    <mergeCell ref="F47:H47"/>
    <mergeCell ref="F49:H49"/>
    <mergeCell ref="F50:H50"/>
    <mergeCell ref="F51:H51"/>
    <mergeCell ref="F67:H67"/>
    <mergeCell ref="F58:H58"/>
    <mergeCell ref="F59:H59"/>
    <mergeCell ref="F61:H61"/>
    <mergeCell ref="F63:H63"/>
    <mergeCell ref="F52:H52"/>
    <mergeCell ref="F53:H53"/>
    <mergeCell ref="F54:H54"/>
    <mergeCell ref="F56:H56"/>
    <mergeCell ref="F64:H64"/>
  </mergeCells>
  <printOptions headings="1" horizontalCentered="1"/>
  <pageMargins left="0.25" right="0.25" top="0.83" bottom="0.65" header="0.5" footer="0.66"/>
  <pageSetup fitToHeight="3" fitToWidth="1" horizontalDpi="360" verticalDpi="360" orientation="portrait" scale="86" r:id="rId3"/>
  <headerFooter alignWithMargins="0">
    <oddHeader>&amp;LPage &amp;P of &amp;N&amp;RPrinted Date: &amp;D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PageLayoutView="0" workbookViewId="0" topLeftCell="A1">
      <pane ySplit="8" topLeftCell="A9" activePane="bottomLeft" state="frozen"/>
      <selection pane="topLeft" activeCell="A18" sqref="A18:M18"/>
      <selection pane="bottomLeft" activeCell="A1" sqref="A1:H1"/>
    </sheetView>
  </sheetViews>
  <sheetFormatPr defaultColWidth="9.140625" defaultRowHeight="12.75"/>
  <cols>
    <col min="1" max="1" width="7.7109375" style="0" customWidth="1"/>
    <col min="2" max="2" width="24.28125" style="0" customWidth="1"/>
    <col min="3" max="3" width="12.8515625" style="0" customWidth="1"/>
    <col min="4" max="4" width="12.28125" style="0" customWidth="1"/>
    <col min="5" max="5" width="13.7109375" style="0" customWidth="1"/>
    <col min="6" max="6" width="9.00390625" style="0" customWidth="1"/>
    <col min="7" max="7" width="11.00390625" style="0" customWidth="1"/>
    <col min="8" max="8" width="10.140625" style="0" customWidth="1"/>
    <col min="9" max="9" width="0.13671875" style="0" hidden="1" customWidth="1"/>
  </cols>
  <sheetData>
    <row r="1" spans="1:9" ht="33">
      <c r="A1" s="1141" t="s">
        <v>9</v>
      </c>
      <c r="B1" s="1142"/>
      <c r="C1" s="1142"/>
      <c r="D1" s="1142"/>
      <c r="E1" s="1142"/>
      <c r="F1" s="1142"/>
      <c r="G1" s="1142"/>
      <c r="H1" s="1143"/>
      <c r="I1" s="16"/>
    </row>
    <row r="2" spans="1:9" ht="27.75" customHeight="1" thickBot="1">
      <c r="A2" s="1144" t="s">
        <v>173</v>
      </c>
      <c r="B2" s="1145"/>
      <c r="C2" s="1145"/>
      <c r="D2" s="1145"/>
      <c r="E2" s="1145"/>
      <c r="F2" s="1146"/>
      <c r="G2" s="1146"/>
      <c r="H2" s="1147"/>
      <c r="I2" s="15"/>
    </row>
    <row r="3" spans="1:9" ht="13.5" thickBot="1">
      <c r="A3" s="1148" t="str">
        <f>'ISD Summary'!A3&amp;" "&amp;'ISD Summary'!B3</f>
        <v>IHS Area Office: 0</v>
      </c>
      <c r="B3" s="1149"/>
      <c r="C3" s="1150"/>
      <c r="D3" s="273"/>
      <c r="E3" s="86"/>
      <c r="F3" s="188"/>
      <c r="G3" s="220" t="str">
        <f>'IT, Dir, Startup and Pre-Award'!I4</f>
        <v>HQ ISD #:</v>
      </c>
      <c r="H3" s="516" t="str">
        <f>'IT, Dir, Startup and Pre-Award'!J4</f>
        <v>10-_____</v>
      </c>
      <c r="I3" s="16"/>
    </row>
    <row r="4" spans="1:9" ht="13.5" thickBot="1">
      <c r="A4" s="1148" t="str">
        <f>'Tribal Request'!A7:B7</f>
        <v>Tribe/Contractor:  </v>
      </c>
      <c r="B4" s="1149"/>
      <c r="C4" s="1150"/>
      <c r="D4" s="273"/>
      <c r="E4" s="220"/>
      <c r="F4" s="188"/>
      <c r="G4" s="220" t="str">
        <f>'IT, Dir, Startup and Pre-Award'!I5</f>
        <v>PFSA Start Date:</v>
      </c>
      <c r="H4" s="419">
        <f>'IT, Dir, Startup and Pre-Award'!J5</f>
        <v>0</v>
      </c>
      <c r="I4" s="13"/>
    </row>
    <row r="5" spans="1:9" ht="13.5" thickBot="1">
      <c r="A5" s="1148" t="str">
        <f>'ISD Summary'!A8&amp;" "&amp;'ISD Summary'!C9</f>
        <v>Program:   </v>
      </c>
      <c r="B5" s="1149"/>
      <c r="C5" s="1150"/>
      <c r="D5" s="273"/>
      <c r="E5" s="220"/>
      <c r="F5" s="188"/>
      <c r="G5" s="220" t="str">
        <f>'IT, Dir, Startup and Pre-Award'!I6</f>
        <v>Award Performance Period Beginning Date:</v>
      </c>
      <c r="H5" s="419">
        <f>'IT, Dir, Startup and Pre-Award'!J6</f>
        <v>0</v>
      </c>
      <c r="I5" s="13"/>
    </row>
    <row r="6" spans="1:9" ht="13.5" thickBot="1">
      <c r="A6" s="1148" t="str">
        <f>'ISD Summary'!A9&amp;" "&amp;'ISD Summary'!C10</f>
        <v>Contract/Compact #:   </v>
      </c>
      <c r="B6" s="1149"/>
      <c r="C6" s="1150"/>
      <c r="D6" s="273"/>
      <c r="E6" s="275"/>
      <c r="F6" s="188"/>
      <c r="G6" s="220" t="str">
        <f>'IT, Dir, Startup and Pre-Award'!I7</f>
        <v>Award Performance Period  Ending Date:</v>
      </c>
      <c r="H6" s="419">
        <f>'IT, Dir, Startup and Pre-Award'!J7</f>
        <v>0</v>
      </c>
      <c r="I6" s="40"/>
    </row>
    <row r="7" spans="1:9" ht="13.5" thickBot="1">
      <c r="A7" s="1162" t="str">
        <f>"SSA:  "&amp;'Funding Summary'!A12</f>
        <v>SSA:  Mental Health</v>
      </c>
      <c r="B7" s="1163"/>
      <c r="C7" s="658">
        <f>'Funding Summary'!E12-C68</f>
        <v>0</v>
      </c>
      <c r="D7" s="65" t="s">
        <v>465</v>
      </c>
      <c r="E7" s="53"/>
      <c r="F7" s="622"/>
      <c r="G7" s="220"/>
      <c r="H7" s="656"/>
      <c r="I7" s="47"/>
    </row>
    <row r="8" spans="1:9" ht="69.75" customHeight="1" thickBot="1">
      <c r="A8" s="655" t="s">
        <v>73</v>
      </c>
      <c r="B8" s="516" t="s">
        <v>70</v>
      </c>
      <c r="C8" s="624" t="s">
        <v>74</v>
      </c>
      <c r="D8" s="655" t="s">
        <v>112</v>
      </c>
      <c r="E8" s="657" t="s">
        <v>168</v>
      </c>
      <c r="F8" s="1164" t="s">
        <v>81</v>
      </c>
      <c r="G8" s="1165"/>
      <c r="H8" s="1166"/>
      <c r="I8" s="42"/>
    </row>
    <row r="9" spans="1:9" ht="26.25" thickBot="1">
      <c r="A9" s="73" t="s">
        <v>36</v>
      </c>
      <c r="B9" s="74" t="s">
        <v>24</v>
      </c>
      <c r="C9" s="68"/>
      <c r="D9" s="130"/>
      <c r="E9" s="130"/>
      <c r="F9" s="130"/>
      <c r="G9" s="130"/>
      <c r="H9" s="131"/>
      <c r="I9" s="56"/>
    </row>
    <row r="10" spans="1:9" ht="26.25" thickBot="1">
      <c r="A10" s="132" t="s">
        <v>11</v>
      </c>
      <c r="B10" s="74" t="s">
        <v>243</v>
      </c>
      <c r="C10" s="133">
        <f>SUM(D10:E10)</f>
        <v>0</v>
      </c>
      <c r="D10" s="133">
        <f>D13-D11-D12</f>
        <v>0</v>
      </c>
      <c r="E10" s="135">
        <v>0</v>
      </c>
      <c r="F10" s="1138"/>
      <c r="G10" s="1136"/>
      <c r="H10" s="1137"/>
      <c r="I10" s="62"/>
    </row>
    <row r="11" spans="1:9" ht="26.25" thickBot="1">
      <c r="A11" s="132" t="s">
        <v>248</v>
      </c>
      <c r="B11" s="74" t="s">
        <v>249</v>
      </c>
      <c r="C11" s="133">
        <f>SUM(D11:E11)</f>
        <v>0</v>
      </c>
      <c r="D11" s="135">
        <v>0</v>
      </c>
      <c r="E11" s="135">
        <v>0</v>
      </c>
      <c r="F11" s="1138"/>
      <c r="G11" s="1160"/>
      <c r="H11" s="1161"/>
      <c r="I11" s="62"/>
    </row>
    <row r="12" spans="1:9" ht="26.25" thickBot="1">
      <c r="A12" s="132" t="s">
        <v>11</v>
      </c>
      <c r="B12" s="74" t="s">
        <v>244</v>
      </c>
      <c r="C12" s="133">
        <f>SUM(D12:E12)</f>
        <v>0</v>
      </c>
      <c r="D12" s="135">
        <v>0</v>
      </c>
      <c r="E12" s="135">
        <v>0</v>
      </c>
      <c r="F12" s="1138"/>
      <c r="G12" s="1136"/>
      <c r="H12" s="1137"/>
      <c r="I12" s="62"/>
    </row>
    <row r="13" spans="1:9" ht="13.5" thickBot="1">
      <c r="A13" s="137"/>
      <c r="B13" s="138" t="s">
        <v>12</v>
      </c>
      <c r="C13" s="133">
        <f>SUM(D13:E13)</f>
        <v>0</v>
      </c>
      <c r="D13" s="170">
        <v>0</v>
      </c>
      <c r="E13" s="140">
        <f>SUM(E10:E12)</f>
        <v>0</v>
      </c>
      <c r="F13" s="141"/>
      <c r="G13" s="142"/>
      <c r="H13" s="143"/>
      <c r="I13" s="57"/>
    </row>
    <row r="14" spans="1:9" ht="13.5" thickBot="1">
      <c r="A14" s="73" t="s">
        <v>37</v>
      </c>
      <c r="B14" s="75" t="s">
        <v>25</v>
      </c>
      <c r="C14" s="144"/>
      <c r="D14" s="146"/>
      <c r="E14" s="146"/>
      <c r="F14" s="147"/>
      <c r="G14" s="147"/>
      <c r="H14" s="148"/>
      <c r="I14" s="58"/>
    </row>
    <row r="15" spans="1:17" ht="51.75" thickBot="1">
      <c r="A15" s="132" t="s">
        <v>155</v>
      </c>
      <c r="B15" s="76" t="s">
        <v>30</v>
      </c>
      <c r="C15" s="133">
        <f aca="true" t="shared" si="0" ref="C15:C31">SUM(D15:E15)</f>
        <v>0</v>
      </c>
      <c r="D15" s="135">
        <v>0</v>
      </c>
      <c r="E15" s="149">
        <v>0</v>
      </c>
      <c r="F15" s="1133"/>
      <c r="G15" s="1136"/>
      <c r="H15" s="1137"/>
      <c r="I15" s="60"/>
      <c r="J15" s="2"/>
      <c r="K15" s="2"/>
      <c r="L15" s="2"/>
      <c r="M15" s="2"/>
      <c r="N15" s="2"/>
      <c r="O15" s="2"/>
      <c r="P15" s="2"/>
      <c r="Q15" s="2"/>
    </row>
    <row r="16" spans="1:17" ht="64.5" thickBot="1">
      <c r="A16" s="132" t="s">
        <v>15</v>
      </c>
      <c r="B16" s="76" t="s">
        <v>31</v>
      </c>
      <c r="C16" s="133">
        <f t="shared" si="0"/>
        <v>0</v>
      </c>
      <c r="D16" s="134">
        <v>0</v>
      </c>
      <c r="E16" s="149">
        <v>0</v>
      </c>
      <c r="F16" s="1133"/>
      <c r="G16" s="1136"/>
      <c r="H16" s="1137"/>
      <c r="I16" s="60"/>
      <c r="J16" s="2"/>
      <c r="K16" s="2"/>
      <c r="L16" s="2"/>
      <c r="M16" s="2"/>
      <c r="N16" s="2"/>
      <c r="O16" s="2"/>
      <c r="P16" s="2"/>
      <c r="Q16" s="2"/>
    </row>
    <row r="17" spans="1:17" ht="64.5" thickBot="1">
      <c r="A17" s="132" t="s">
        <v>14</v>
      </c>
      <c r="B17" s="76" t="s">
        <v>32</v>
      </c>
      <c r="C17" s="133">
        <f t="shared" si="0"/>
        <v>0</v>
      </c>
      <c r="D17" s="134">
        <v>0</v>
      </c>
      <c r="E17" s="149">
        <v>0</v>
      </c>
      <c r="F17" s="1133"/>
      <c r="G17" s="1136"/>
      <c r="H17" s="1137"/>
      <c r="I17" s="60"/>
      <c r="J17" s="2"/>
      <c r="K17" s="2"/>
      <c r="L17" s="2"/>
      <c r="M17" s="2"/>
      <c r="N17" s="2"/>
      <c r="O17" s="2"/>
      <c r="P17" s="2"/>
      <c r="Q17" s="2"/>
    </row>
    <row r="18" spans="1:9" ht="13.5" thickBot="1">
      <c r="A18" s="132"/>
      <c r="B18" s="150" t="s">
        <v>16</v>
      </c>
      <c r="C18" s="133">
        <f t="shared" si="0"/>
        <v>0</v>
      </c>
      <c r="D18" s="139">
        <f>SUM(D15:D17)</f>
        <v>0</v>
      </c>
      <c r="E18" s="151">
        <f>SUM(E15:E17)</f>
        <v>0</v>
      </c>
      <c r="F18" s="152"/>
      <c r="G18" s="153"/>
      <c r="H18" s="154"/>
      <c r="I18" s="58"/>
    </row>
    <row r="19" spans="1:13" ht="51.75" thickBot="1">
      <c r="A19" s="132" t="s">
        <v>156</v>
      </c>
      <c r="B19" s="76" t="s">
        <v>19</v>
      </c>
      <c r="C19" s="133">
        <f t="shared" si="0"/>
        <v>0</v>
      </c>
      <c r="D19" s="134">
        <v>0</v>
      </c>
      <c r="E19" s="134">
        <v>0</v>
      </c>
      <c r="F19" s="1133"/>
      <c r="G19" s="1136"/>
      <c r="H19" s="1137"/>
      <c r="I19" s="60"/>
      <c r="J19" s="2"/>
      <c r="K19" s="2"/>
      <c r="L19" s="2"/>
      <c r="M19" s="2"/>
    </row>
    <row r="20" spans="1:13" ht="51.75" thickBot="1">
      <c r="A20" s="150" t="s">
        <v>18</v>
      </c>
      <c r="B20" s="76" t="s">
        <v>17</v>
      </c>
      <c r="C20" s="133">
        <f t="shared" si="0"/>
        <v>0</v>
      </c>
      <c r="D20" s="134">
        <v>0</v>
      </c>
      <c r="E20" s="134">
        <v>0</v>
      </c>
      <c r="F20" s="1133"/>
      <c r="G20" s="1136"/>
      <c r="H20" s="1137"/>
      <c r="I20" s="60"/>
      <c r="J20" s="2"/>
      <c r="K20" s="2"/>
      <c r="L20" s="2"/>
      <c r="M20" s="2"/>
    </row>
    <row r="21" spans="1:13" ht="51.75" thickBot="1">
      <c r="A21" s="132" t="s">
        <v>20</v>
      </c>
      <c r="B21" s="76" t="s">
        <v>21</v>
      </c>
      <c r="C21" s="133">
        <f t="shared" si="0"/>
        <v>0</v>
      </c>
      <c r="D21" s="134">
        <v>0</v>
      </c>
      <c r="E21" s="134">
        <v>0</v>
      </c>
      <c r="F21" s="1133"/>
      <c r="G21" s="1136"/>
      <c r="H21" s="1137"/>
      <c r="I21" s="60"/>
      <c r="J21" s="2"/>
      <c r="K21" s="2"/>
      <c r="L21" s="2"/>
      <c r="M21" s="2"/>
    </row>
    <row r="22" spans="1:13" ht="51.75" thickBot="1">
      <c r="A22" s="132" t="s">
        <v>93</v>
      </c>
      <c r="B22" s="76" t="s">
        <v>95</v>
      </c>
      <c r="C22" s="133">
        <f t="shared" si="0"/>
        <v>0</v>
      </c>
      <c r="D22" s="134">
        <v>0</v>
      </c>
      <c r="E22" s="134">
        <v>0</v>
      </c>
      <c r="F22" s="1133"/>
      <c r="G22" s="1136"/>
      <c r="H22" s="1137"/>
      <c r="I22" s="60"/>
      <c r="J22" s="2"/>
      <c r="K22" s="2"/>
      <c r="L22" s="2"/>
      <c r="M22" s="2"/>
    </row>
    <row r="23" spans="1:13" ht="51.75" thickBot="1">
      <c r="A23" s="132" t="s">
        <v>94</v>
      </c>
      <c r="B23" s="76" t="s">
        <v>96</v>
      </c>
      <c r="C23" s="133">
        <f t="shared" si="0"/>
        <v>0</v>
      </c>
      <c r="D23" s="134">
        <v>0</v>
      </c>
      <c r="E23" s="134">
        <v>0</v>
      </c>
      <c r="F23" s="1133"/>
      <c r="G23" s="1136"/>
      <c r="H23" s="1137"/>
      <c r="I23" s="61"/>
      <c r="J23" s="2"/>
      <c r="K23" s="2"/>
      <c r="L23" s="2"/>
      <c r="M23" s="2"/>
    </row>
    <row r="24" spans="1:9" ht="13.5" thickBot="1">
      <c r="A24" s="73"/>
      <c r="B24" s="150" t="s">
        <v>22</v>
      </c>
      <c r="C24" s="133">
        <f t="shared" si="0"/>
        <v>0</v>
      </c>
      <c r="D24" s="139">
        <f>SUM(D19:D23)</f>
        <v>0</v>
      </c>
      <c r="E24" s="151">
        <f>SUM(E19:E23)</f>
        <v>0</v>
      </c>
      <c r="F24" s="152"/>
      <c r="G24" s="153"/>
      <c r="H24" s="154"/>
      <c r="I24" s="59"/>
    </row>
    <row r="25" spans="1:14" ht="51.75" thickBot="1">
      <c r="A25" s="132" t="s">
        <v>26</v>
      </c>
      <c r="B25" s="79" t="s">
        <v>27</v>
      </c>
      <c r="C25" s="133">
        <f t="shared" si="0"/>
        <v>0</v>
      </c>
      <c r="D25" s="134">
        <v>0</v>
      </c>
      <c r="E25" s="134">
        <v>0</v>
      </c>
      <c r="F25" s="1133"/>
      <c r="G25" s="1136"/>
      <c r="H25" s="1137"/>
      <c r="I25" s="60"/>
      <c r="J25" s="2"/>
      <c r="K25" s="2"/>
      <c r="L25" s="2"/>
      <c r="M25" s="2"/>
      <c r="N25" s="2"/>
    </row>
    <row r="26" spans="1:14" ht="64.5" thickBot="1">
      <c r="A26" s="132" t="s">
        <v>28</v>
      </c>
      <c r="B26" s="79" t="s">
        <v>29</v>
      </c>
      <c r="C26" s="133">
        <f t="shared" si="0"/>
        <v>0</v>
      </c>
      <c r="D26" s="134">
        <v>0</v>
      </c>
      <c r="E26" s="134">
        <v>0</v>
      </c>
      <c r="F26" s="1133"/>
      <c r="G26" s="1136"/>
      <c r="H26" s="1137"/>
      <c r="I26" s="60"/>
      <c r="J26" s="2"/>
      <c r="K26" s="2"/>
      <c r="L26" s="2"/>
      <c r="M26" s="2"/>
      <c r="N26" s="2"/>
    </row>
    <row r="27" spans="1:14" ht="64.5" thickBot="1">
      <c r="A27" s="132" t="s">
        <v>154</v>
      </c>
      <c r="B27" s="76" t="s">
        <v>23</v>
      </c>
      <c r="C27" s="133">
        <f t="shared" si="0"/>
        <v>0</v>
      </c>
      <c r="D27" s="134">
        <v>0</v>
      </c>
      <c r="E27" s="134">
        <v>0</v>
      </c>
      <c r="F27" s="1133"/>
      <c r="G27" s="1136"/>
      <c r="H27" s="1137"/>
      <c r="I27" s="61"/>
      <c r="J27" s="2"/>
      <c r="K27" s="2"/>
      <c r="L27" s="2"/>
      <c r="M27" s="2"/>
      <c r="N27" s="2"/>
    </row>
    <row r="28" spans="1:9" ht="51.75" thickBot="1">
      <c r="A28" s="132" t="s">
        <v>33</v>
      </c>
      <c r="B28" s="76" t="s">
        <v>34</v>
      </c>
      <c r="C28" s="133">
        <f t="shared" si="0"/>
        <v>0</v>
      </c>
      <c r="D28" s="134">
        <v>0</v>
      </c>
      <c r="E28" s="134">
        <v>0</v>
      </c>
      <c r="F28" s="1133"/>
      <c r="G28" s="1134"/>
      <c r="H28" s="1135"/>
      <c r="I28" s="51"/>
    </row>
    <row r="29" spans="1:9" ht="13.5" thickBot="1">
      <c r="A29" s="73"/>
      <c r="B29" s="150" t="s">
        <v>245</v>
      </c>
      <c r="C29" s="133">
        <f t="shared" si="0"/>
        <v>0</v>
      </c>
      <c r="D29" s="139">
        <f>SUM(D25:D28)</f>
        <v>0</v>
      </c>
      <c r="E29" s="139">
        <f>SUM(E25:E28)</f>
        <v>0</v>
      </c>
      <c r="F29" s="152"/>
      <c r="G29" s="153"/>
      <c r="H29" s="154"/>
      <c r="I29" s="51"/>
    </row>
    <row r="30" spans="1:9" ht="13.5" customHeight="1" thickBot="1">
      <c r="A30" s="132" t="s">
        <v>13</v>
      </c>
      <c r="B30" s="76" t="s">
        <v>35</v>
      </c>
      <c r="C30" s="133">
        <f t="shared" si="0"/>
        <v>0</v>
      </c>
      <c r="D30" s="168">
        <f>D31-(D29+D24+D18)</f>
        <v>0</v>
      </c>
      <c r="E30" s="135">
        <v>0</v>
      </c>
      <c r="F30" s="1133"/>
      <c r="G30" s="1136"/>
      <c r="H30" s="1137"/>
      <c r="I30" s="51"/>
    </row>
    <row r="31" spans="1:9" ht="13.5" thickBot="1">
      <c r="A31" s="156"/>
      <c r="B31" s="150" t="s">
        <v>38</v>
      </c>
      <c r="C31" s="133">
        <f t="shared" si="0"/>
        <v>0</v>
      </c>
      <c r="D31" s="155">
        <v>0</v>
      </c>
      <c r="E31" s="133">
        <f>E30+E29+E24+E18</f>
        <v>0</v>
      </c>
      <c r="F31" s="141"/>
      <c r="G31" s="142"/>
      <c r="H31" s="143"/>
      <c r="I31" s="57"/>
    </row>
    <row r="32" spans="1:9" ht="13.5" thickBot="1">
      <c r="A32" s="73" t="s">
        <v>39</v>
      </c>
      <c r="B32" s="76" t="s">
        <v>98</v>
      </c>
      <c r="C32" s="146"/>
      <c r="D32" s="146"/>
      <c r="E32" s="146"/>
      <c r="F32" s="147"/>
      <c r="G32" s="147"/>
      <c r="H32" s="148"/>
      <c r="I32" s="58"/>
    </row>
    <row r="33" spans="1:9" ht="179.25" thickBot="1">
      <c r="A33" s="132" t="s">
        <v>97</v>
      </c>
      <c r="B33" s="76" t="s">
        <v>105</v>
      </c>
      <c r="C33" s="133">
        <f aca="true" t="shared" si="1" ref="C33:C39">SUM(D33:E33)</f>
        <v>0</v>
      </c>
      <c r="D33" s="134">
        <v>0</v>
      </c>
      <c r="E33" s="134">
        <v>0</v>
      </c>
      <c r="F33" s="1133"/>
      <c r="G33" s="1136"/>
      <c r="H33" s="1137"/>
      <c r="I33" s="60"/>
    </row>
    <row r="34" spans="1:9" ht="40.5" customHeight="1" thickBot="1">
      <c r="A34" s="132" t="s">
        <v>99</v>
      </c>
      <c r="B34" s="76" t="s">
        <v>102</v>
      </c>
      <c r="C34" s="133">
        <f t="shared" si="1"/>
        <v>0</v>
      </c>
      <c r="D34" s="134">
        <v>0</v>
      </c>
      <c r="E34" s="134">
        <v>0</v>
      </c>
      <c r="F34" s="1138"/>
      <c r="G34" s="1136"/>
      <c r="H34" s="1137"/>
      <c r="I34" s="60"/>
    </row>
    <row r="35" spans="1:9" ht="13.5" thickBot="1">
      <c r="A35" s="132" t="s">
        <v>100</v>
      </c>
      <c r="B35" s="76" t="s">
        <v>103</v>
      </c>
      <c r="C35" s="133">
        <f t="shared" si="1"/>
        <v>0</v>
      </c>
      <c r="D35" s="134">
        <v>0</v>
      </c>
      <c r="E35" s="134">
        <v>0</v>
      </c>
      <c r="F35" s="1133"/>
      <c r="G35" s="1136"/>
      <c r="H35" s="1137"/>
      <c r="I35" s="60"/>
    </row>
    <row r="36" spans="1:9" ht="13.5" thickBot="1">
      <c r="A36" s="132" t="s">
        <v>101</v>
      </c>
      <c r="B36" s="76" t="s">
        <v>104</v>
      </c>
      <c r="C36" s="133">
        <f t="shared" si="1"/>
        <v>0</v>
      </c>
      <c r="D36" s="134">
        <v>0</v>
      </c>
      <c r="E36" s="134">
        <v>0</v>
      </c>
      <c r="F36" s="1133"/>
      <c r="G36" s="1136"/>
      <c r="H36" s="1137"/>
      <c r="I36" s="60"/>
    </row>
    <row r="37" spans="1:9" ht="13.5" thickBot="1">
      <c r="A37" s="132"/>
      <c r="B37" s="150" t="s">
        <v>106</v>
      </c>
      <c r="C37" s="133">
        <f t="shared" si="1"/>
        <v>0</v>
      </c>
      <c r="D37" s="133">
        <f>SUM(D33:D36)</f>
        <v>0</v>
      </c>
      <c r="E37" s="133">
        <f>SUM(E33:E36)</f>
        <v>0</v>
      </c>
      <c r="F37" s="158"/>
      <c r="G37" s="159"/>
      <c r="H37" s="160"/>
      <c r="I37" s="63"/>
    </row>
    <row r="38" spans="1:9" ht="13.5" thickBot="1">
      <c r="A38" s="132" t="s">
        <v>107</v>
      </c>
      <c r="B38" s="79" t="s">
        <v>108</v>
      </c>
      <c r="C38" s="133">
        <f t="shared" si="1"/>
        <v>0</v>
      </c>
      <c r="D38" s="139">
        <f>D39-SUM(D33:D36)</f>
        <v>0</v>
      </c>
      <c r="E38" s="134">
        <v>0</v>
      </c>
      <c r="F38" s="1133"/>
      <c r="G38" s="1136"/>
      <c r="H38" s="1137"/>
      <c r="I38" s="60"/>
    </row>
    <row r="39" spans="1:9" ht="13.5" thickBot="1">
      <c r="A39" s="161"/>
      <c r="B39" s="150" t="s">
        <v>109</v>
      </c>
      <c r="C39" s="133">
        <f t="shared" si="1"/>
        <v>0</v>
      </c>
      <c r="D39" s="169">
        <v>0</v>
      </c>
      <c r="E39" s="162">
        <f>SUM(E37:E38)</f>
        <v>0</v>
      </c>
      <c r="F39" s="141"/>
      <c r="G39" s="163"/>
      <c r="H39" s="164"/>
      <c r="I39" s="64"/>
    </row>
    <row r="40" spans="1:9" ht="26.25" thickBot="1">
      <c r="A40" s="76" t="s">
        <v>40</v>
      </c>
      <c r="B40" s="76" t="s">
        <v>41</v>
      </c>
      <c r="C40" s="146"/>
      <c r="D40" s="146"/>
      <c r="E40" s="146"/>
      <c r="F40" s="147"/>
      <c r="G40" s="147"/>
      <c r="H40" s="148"/>
      <c r="I40" s="58"/>
    </row>
    <row r="41" spans="1:9" ht="39" thickBot="1">
      <c r="A41" s="76">
        <v>22.31</v>
      </c>
      <c r="B41" s="73" t="s">
        <v>42</v>
      </c>
      <c r="C41" s="133">
        <f>SUM(D41:E41)</f>
        <v>0</v>
      </c>
      <c r="D41" s="135">
        <v>0</v>
      </c>
      <c r="E41" s="135">
        <v>0</v>
      </c>
      <c r="F41" s="1133"/>
      <c r="G41" s="1136"/>
      <c r="H41" s="1137"/>
      <c r="I41" s="60"/>
    </row>
    <row r="42" spans="1:9" ht="26.25" thickBot="1">
      <c r="A42" s="132" t="s">
        <v>43</v>
      </c>
      <c r="B42" s="76" t="s">
        <v>44</v>
      </c>
      <c r="C42" s="133">
        <f>SUM(D42:E42)</f>
        <v>0</v>
      </c>
      <c r="D42" s="139">
        <f>D43-D41</f>
        <v>0</v>
      </c>
      <c r="E42" s="134">
        <v>0</v>
      </c>
      <c r="F42" s="1133"/>
      <c r="G42" s="1136"/>
      <c r="H42" s="1137"/>
      <c r="I42" s="61"/>
    </row>
    <row r="43" spans="1:9" ht="13.5" thickBot="1">
      <c r="A43" s="161"/>
      <c r="B43" s="150" t="s">
        <v>45</v>
      </c>
      <c r="C43" s="133">
        <f>SUM(D43:E43)</f>
        <v>0</v>
      </c>
      <c r="D43" s="169">
        <v>0</v>
      </c>
      <c r="E43" s="162">
        <f>SUM(E41:E42)</f>
        <v>0</v>
      </c>
      <c r="F43" s="141"/>
      <c r="G43" s="142"/>
      <c r="H43" s="143"/>
      <c r="I43" s="57"/>
    </row>
    <row r="44" spans="1:9" ht="26.25" thickBot="1">
      <c r="A44" s="77" t="s">
        <v>58</v>
      </c>
      <c r="B44" s="76" t="s">
        <v>59</v>
      </c>
      <c r="C44" s="146"/>
      <c r="D44" s="146"/>
      <c r="E44" s="146"/>
      <c r="F44" s="147"/>
      <c r="G44" s="147"/>
      <c r="H44" s="148"/>
      <c r="I44" s="58"/>
    </row>
    <row r="45" spans="1:9" ht="26.25" thickBot="1">
      <c r="A45" s="132" t="s">
        <v>71</v>
      </c>
      <c r="B45" s="76" t="s">
        <v>72</v>
      </c>
      <c r="C45" s="133">
        <f aca="true" t="shared" si="2" ref="C45:C56">SUM(D45:E45)</f>
        <v>0</v>
      </c>
      <c r="D45" s="165">
        <v>0</v>
      </c>
      <c r="E45" s="165">
        <v>0</v>
      </c>
      <c r="F45" s="1133"/>
      <c r="G45" s="1136"/>
      <c r="H45" s="1137"/>
      <c r="I45" s="60"/>
    </row>
    <row r="46" spans="1:9" ht="64.5" thickBot="1">
      <c r="A46" s="132" t="s">
        <v>46</v>
      </c>
      <c r="B46" s="76" t="s">
        <v>47</v>
      </c>
      <c r="C46" s="133">
        <f t="shared" si="2"/>
        <v>0</v>
      </c>
      <c r="D46" s="134">
        <v>0</v>
      </c>
      <c r="E46" s="134">
        <v>0</v>
      </c>
      <c r="F46" s="1133"/>
      <c r="G46" s="1136"/>
      <c r="H46" s="1137"/>
      <c r="I46" s="60"/>
    </row>
    <row r="47" spans="1:9" ht="39" thickBot="1">
      <c r="A47" s="132" t="s">
        <v>48</v>
      </c>
      <c r="B47" s="76" t="s">
        <v>49</v>
      </c>
      <c r="C47" s="133">
        <f t="shared" si="2"/>
        <v>0</v>
      </c>
      <c r="D47" s="134">
        <v>0</v>
      </c>
      <c r="E47" s="134">
        <v>0</v>
      </c>
      <c r="F47" s="1133"/>
      <c r="G47" s="1136"/>
      <c r="H47" s="1137"/>
      <c r="I47" s="60"/>
    </row>
    <row r="48" spans="1:9" ht="13.5" thickBot="1">
      <c r="A48" s="76"/>
      <c r="B48" s="150" t="s">
        <v>157</v>
      </c>
      <c r="C48" s="133">
        <f t="shared" si="2"/>
        <v>0</v>
      </c>
      <c r="D48" s="133">
        <f>SUM(D46:D47)</f>
        <v>0</v>
      </c>
      <c r="E48" s="133">
        <f>SUM(E46:E47)</f>
        <v>0</v>
      </c>
      <c r="F48" s="158"/>
      <c r="G48" s="159"/>
      <c r="H48" s="160"/>
      <c r="I48" s="63"/>
    </row>
    <row r="49" spans="1:9" ht="39" thickBot="1">
      <c r="A49" s="132" t="s">
        <v>50</v>
      </c>
      <c r="B49" s="76" t="s">
        <v>51</v>
      </c>
      <c r="C49" s="133">
        <f t="shared" si="2"/>
        <v>0</v>
      </c>
      <c r="D49" s="134">
        <v>0</v>
      </c>
      <c r="E49" s="134">
        <v>0</v>
      </c>
      <c r="F49" s="1133"/>
      <c r="G49" s="1136"/>
      <c r="H49" s="1137"/>
      <c r="I49" s="60"/>
    </row>
    <row r="50" spans="1:9" ht="39" thickBot="1">
      <c r="A50" s="132" t="s">
        <v>52</v>
      </c>
      <c r="B50" s="76" t="s">
        <v>53</v>
      </c>
      <c r="C50" s="133">
        <f t="shared" si="2"/>
        <v>0</v>
      </c>
      <c r="D50" s="134">
        <v>0</v>
      </c>
      <c r="E50" s="134">
        <v>0</v>
      </c>
      <c r="F50" s="1133"/>
      <c r="G50" s="1136"/>
      <c r="H50" s="1137"/>
      <c r="I50" s="60"/>
    </row>
    <row r="51" spans="1:9" ht="51.75" thickBot="1">
      <c r="A51" s="132" t="s">
        <v>54</v>
      </c>
      <c r="B51" s="76" t="s">
        <v>246</v>
      </c>
      <c r="C51" s="133">
        <f t="shared" si="2"/>
        <v>0</v>
      </c>
      <c r="D51" s="134">
        <v>0</v>
      </c>
      <c r="E51" s="134">
        <v>0</v>
      </c>
      <c r="F51" s="1133"/>
      <c r="G51" s="1136"/>
      <c r="H51" s="1137"/>
      <c r="I51" s="60"/>
    </row>
    <row r="52" spans="1:9" ht="51.75" thickBot="1">
      <c r="A52" s="132" t="s">
        <v>56</v>
      </c>
      <c r="B52" s="76" t="s">
        <v>57</v>
      </c>
      <c r="C52" s="133">
        <f t="shared" si="2"/>
        <v>0</v>
      </c>
      <c r="D52" s="134">
        <v>0</v>
      </c>
      <c r="E52" s="134">
        <v>0</v>
      </c>
      <c r="F52" s="1151"/>
      <c r="G52" s="1136"/>
      <c r="H52" s="1137"/>
      <c r="I52" s="60"/>
    </row>
    <row r="53" spans="1:8" ht="26.25" thickBot="1">
      <c r="A53" s="76"/>
      <c r="B53" s="150" t="s">
        <v>60</v>
      </c>
      <c r="C53" s="133">
        <f t="shared" si="2"/>
        <v>0</v>
      </c>
      <c r="D53" s="133">
        <f>SUM(D49:D52)</f>
        <v>0</v>
      </c>
      <c r="E53" s="133">
        <f>SUM(E49:E52)</f>
        <v>0</v>
      </c>
      <c r="F53" s="1152"/>
      <c r="G53" s="1153"/>
      <c r="H53" s="1154"/>
    </row>
    <row r="54" spans="1:9" ht="13.5" thickBot="1">
      <c r="A54" s="132" t="s">
        <v>61</v>
      </c>
      <c r="B54" s="76" t="s">
        <v>62</v>
      </c>
      <c r="C54" s="133">
        <f t="shared" si="2"/>
        <v>0</v>
      </c>
      <c r="D54" s="139">
        <f>D55-D48-D53-D45</f>
        <v>0</v>
      </c>
      <c r="E54" s="134">
        <v>0</v>
      </c>
      <c r="F54" s="1133"/>
      <c r="G54" s="1136"/>
      <c r="H54" s="1137"/>
      <c r="I54" s="60"/>
    </row>
    <row r="55" spans="1:9" ht="26.25" thickBot="1">
      <c r="A55" s="161"/>
      <c r="B55" s="166" t="s">
        <v>63</v>
      </c>
      <c r="C55" s="133">
        <f t="shared" si="2"/>
        <v>0</v>
      </c>
      <c r="D55" s="135">
        <v>0</v>
      </c>
      <c r="E55" s="133">
        <f>E54+E53+E48+E45</f>
        <v>0</v>
      </c>
      <c r="F55" s="158"/>
      <c r="G55" s="159"/>
      <c r="H55" s="160"/>
      <c r="I55" s="63"/>
    </row>
    <row r="56" spans="1:9" ht="26.25" thickBot="1">
      <c r="A56" s="77" t="s">
        <v>64</v>
      </c>
      <c r="B56" s="76" t="s">
        <v>65</v>
      </c>
      <c r="C56" s="133">
        <f t="shared" si="2"/>
        <v>0</v>
      </c>
      <c r="D56" s="167">
        <v>0</v>
      </c>
      <c r="E56" s="167">
        <v>0</v>
      </c>
      <c r="F56" s="1133"/>
      <c r="G56" s="1136"/>
      <c r="H56" s="1137"/>
      <c r="I56" s="60"/>
    </row>
    <row r="57" spans="1:9" ht="13.5" thickBot="1">
      <c r="A57" s="77" t="s">
        <v>66</v>
      </c>
      <c r="B57" s="76" t="s">
        <v>119</v>
      </c>
      <c r="C57" s="146"/>
      <c r="D57" s="146"/>
      <c r="E57" s="146"/>
      <c r="F57" s="152"/>
      <c r="G57" s="153"/>
      <c r="H57" s="154"/>
      <c r="I57" s="59"/>
    </row>
    <row r="58" spans="1:9" ht="26.25" thickBot="1">
      <c r="A58" s="132" t="s">
        <v>118</v>
      </c>
      <c r="B58" s="76" t="s">
        <v>122</v>
      </c>
      <c r="C58" s="133">
        <f>SUM(D58:E58)</f>
        <v>0</v>
      </c>
      <c r="D58" s="133">
        <f>D60-D59</f>
        <v>0</v>
      </c>
      <c r="E58" s="134">
        <v>0</v>
      </c>
      <c r="F58" s="1133"/>
      <c r="G58" s="1136"/>
      <c r="H58" s="1137"/>
      <c r="I58" s="60"/>
    </row>
    <row r="59" spans="1:9" ht="26.25" thickBot="1">
      <c r="A59" s="132" t="s">
        <v>118</v>
      </c>
      <c r="B59" s="76" t="s">
        <v>123</v>
      </c>
      <c r="C59" s="133">
        <f>SUM(D59:E59)</f>
        <v>0</v>
      </c>
      <c r="D59" s="134">
        <v>0</v>
      </c>
      <c r="E59" s="134">
        <v>0</v>
      </c>
      <c r="F59" s="1133"/>
      <c r="G59" s="1136"/>
      <c r="H59" s="1137"/>
      <c r="I59" s="60"/>
    </row>
    <row r="60" spans="1:9" ht="26.25" thickBot="1">
      <c r="A60" s="78"/>
      <c r="B60" s="150" t="s">
        <v>120</v>
      </c>
      <c r="C60" s="133">
        <f>SUM(D60:E60)</f>
        <v>0</v>
      </c>
      <c r="D60" s="134">
        <v>0</v>
      </c>
      <c r="E60" s="139">
        <f>SUM(E58:E59)</f>
        <v>0</v>
      </c>
      <c r="F60" s="158"/>
      <c r="G60" s="159"/>
      <c r="H60" s="160"/>
      <c r="I60" s="63"/>
    </row>
    <row r="61" spans="1:9" ht="13.5" thickBot="1">
      <c r="A61" s="79" t="s">
        <v>67</v>
      </c>
      <c r="B61" s="76" t="s">
        <v>68</v>
      </c>
      <c r="C61" s="133">
        <f>SUM(D61:E61)</f>
        <v>0</v>
      </c>
      <c r="D61" s="135">
        <v>0</v>
      </c>
      <c r="E61" s="134">
        <v>0</v>
      </c>
      <c r="F61" s="1133"/>
      <c r="G61" s="1136"/>
      <c r="H61" s="1137"/>
      <c r="I61" s="60"/>
    </row>
    <row r="62" spans="1:9" ht="13.5" thickBot="1">
      <c r="A62" s="73" t="s">
        <v>69</v>
      </c>
      <c r="B62" s="76" t="s">
        <v>121</v>
      </c>
      <c r="C62" s="144"/>
      <c r="D62" s="146"/>
      <c r="E62" s="146"/>
      <c r="F62" s="153"/>
      <c r="G62" s="153"/>
      <c r="H62" s="154"/>
      <c r="I62" s="59"/>
    </row>
    <row r="63" spans="1:9" ht="26.25" thickBot="1">
      <c r="A63" s="132" t="s">
        <v>113</v>
      </c>
      <c r="B63" s="76" t="s">
        <v>114</v>
      </c>
      <c r="C63" s="133">
        <f>SUM(D63:E63)</f>
        <v>0</v>
      </c>
      <c r="D63" s="133">
        <f>D65-D64</f>
        <v>0</v>
      </c>
      <c r="E63" s="134">
        <v>0</v>
      </c>
      <c r="F63" s="1133"/>
      <c r="G63" s="1136"/>
      <c r="H63" s="1137"/>
      <c r="I63" s="60"/>
    </row>
    <row r="64" spans="1:9" ht="26.25" thickBot="1">
      <c r="A64" s="132" t="s">
        <v>113</v>
      </c>
      <c r="B64" s="76" t="s">
        <v>115</v>
      </c>
      <c r="C64" s="133">
        <f>SUM(D64:E64)</f>
        <v>0</v>
      </c>
      <c r="D64" s="134">
        <v>0</v>
      </c>
      <c r="E64" s="134">
        <v>0</v>
      </c>
      <c r="F64" s="1138"/>
      <c r="G64" s="1136"/>
      <c r="H64" s="1137"/>
      <c r="I64" s="60"/>
    </row>
    <row r="65" spans="1:9" ht="13.5" thickBot="1">
      <c r="A65" s="161"/>
      <c r="B65" s="150" t="s">
        <v>116</v>
      </c>
      <c r="C65" s="133">
        <f>SUM(D65:E65)</f>
        <v>0</v>
      </c>
      <c r="D65" s="134">
        <v>0</v>
      </c>
      <c r="E65" s="139">
        <f>SUM(E63:E64)</f>
        <v>0</v>
      </c>
      <c r="F65" s="152"/>
      <c r="G65" s="153"/>
      <c r="H65" s="154"/>
      <c r="I65" s="59"/>
    </row>
    <row r="66" spans="1:9" ht="26.25" thickBot="1">
      <c r="A66" s="80" t="s">
        <v>125</v>
      </c>
      <c r="B66" s="75" t="s">
        <v>131</v>
      </c>
      <c r="C66" s="133">
        <f>SUM(D66:E66)</f>
        <v>0</v>
      </c>
      <c r="D66" s="170">
        <v>0</v>
      </c>
      <c r="E66" s="134">
        <v>0</v>
      </c>
      <c r="F66" s="1133"/>
      <c r="G66" s="1136"/>
      <c r="H66" s="1137"/>
      <c r="I66" s="60"/>
    </row>
    <row r="67" spans="1:9" ht="14.25" thickBot="1">
      <c r="A67" s="80" t="s">
        <v>125</v>
      </c>
      <c r="B67" s="75" t="s">
        <v>169</v>
      </c>
      <c r="C67" s="133">
        <f>SUM(D67:E67)</f>
        <v>0</v>
      </c>
      <c r="D67" s="135">
        <v>0</v>
      </c>
      <c r="E67" s="134">
        <v>0</v>
      </c>
      <c r="F67" s="1133"/>
      <c r="G67" s="1136"/>
      <c r="H67" s="1137"/>
      <c r="I67" s="60"/>
    </row>
    <row r="68" spans="1:9" ht="13.5" thickBot="1">
      <c r="A68" s="156"/>
      <c r="B68" s="150" t="s">
        <v>117</v>
      </c>
      <c r="C68" s="139">
        <f>SUM(C66:C67)+C65+C61+C60+C56+C55+C43+C39+C31+C13</f>
        <v>0</v>
      </c>
      <c r="D68" s="139">
        <f>SUM(D66:D67)+D65+D61+D60+D56+D55+D43+D39+D31+D13</f>
        <v>0</v>
      </c>
      <c r="E68" s="139">
        <f>SUM(E66:E67)+E65+E61+E60+E56+E55+E43+E39+E31+E13</f>
        <v>0</v>
      </c>
      <c r="F68" s="152"/>
      <c r="G68" s="153"/>
      <c r="H68" s="154"/>
      <c r="I68" s="59"/>
    </row>
    <row r="69" spans="1:8" ht="13.5" thickBot="1">
      <c r="A69" s="333" t="s">
        <v>130</v>
      </c>
      <c r="B69" s="334"/>
      <c r="C69" s="334"/>
      <c r="D69" s="334"/>
      <c r="E69" s="334"/>
      <c r="F69" s="334"/>
      <c r="G69" s="334"/>
      <c r="H69" s="335"/>
    </row>
    <row r="70" spans="1:9" ht="12.75">
      <c r="A70" s="27"/>
      <c r="B70" s="26"/>
      <c r="C70" s="25"/>
      <c r="D70" s="25"/>
      <c r="E70" s="25"/>
      <c r="F70" s="25"/>
      <c r="G70" s="25"/>
      <c r="H70" s="25"/>
      <c r="I70" s="25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52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</sheetData>
  <sheetProtection/>
  <mergeCells count="48">
    <mergeCell ref="A1:H1"/>
    <mergeCell ref="A2:H2"/>
    <mergeCell ref="A3:C3"/>
    <mergeCell ref="A4:C4"/>
    <mergeCell ref="A5:C5"/>
    <mergeCell ref="A6:C6"/>
    <mergeCell ref="A7:B7"/>
    <mergeCell ref="F8:H8"/>
    <mergeCell ref="F10:H10"/>
    <mergeCell ref="F11:H11"/>
    <mergeCell ref="F12:H12"/>
    <mergeCell ref="F15:H15"/>
    <mergeCell ref="F16:H16"/>
    <mergeCell ref="F17:H17"/>
    <mergeCell ref="F19:H19"/>
    <mergeCell ref="F20:H20"/>
    <mergeCell ref="F21:H21"/>
    <mergeCell ref="F22:H22"/>
    <mergeCell ref="F23:H23"/>
    <mergeCell ref="F25:H25"/>
    <mergeCell ref="F26:H26"/>
    <mergeCell ref="F27:H27"/>
    <mergeCell ref="F28:H28"/>
    <mergeCell ref="F30:H30"/>
    <mergeCell ref="F33:H33"/>
    <mergeCell ref="F34:H34"/>
    <mergeCell ref="F35:H35"/>
    <mergeCell ref="F36:H36"/>
    <mergeCell ref="F38:H38"/>
    <mergeCell ref="F41:H41"/>
    <mergeCell ref="F42:H42"/>
    <mergeCell ref="F45:H45"/>
    <mergeCell ref="F46:H46"/>
    <mergeCell ref="F47:H47"/>
    <mergeCell ref="F49:H49"/>
    <mergeCell ref="F50:H50"/>
    <mergeCell ref="F51:H51"/>
    <mergeCell ref="F52:H52"/>
    <mergeCell ref="F53:H53"/>
    <mergeCell ref="F54:H54"/>
    <mergeCell ref="F56:H56"/>
    <mergeCell ref="F58:H58"/>
    <mergeCell ref="F59:H59"/>
    <mergeCell ref="F61:H61"/>
    <mergeCell ref="F63:H63"/>
    <mergeCell ref="F64:H64"/>
    <mergeCell ref="F66:H66"/>
    <mergeCell ref="F67:H67"/>
  </mergeCells>
  <printOptions headings="1" horizontalCentered="1"/>
  <pageMargins left="0.25" right="0.25" top="0.86" bottom="0.66" header="0.5" footer="0.5"/>
  <pageSetup fitToHeight="3" fitToWidth="1" horizontalDpi="360" verticalDpi="360" orientation="portrait" scale="86" r:id="rId3"/>
  <headerFooter alignWithMargins="0">
    <oddHeader>&amp;LPage &amp;P of &amp;N&amp;RPrinted Date:  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LOVE</dc:creator>
  <cp:keywords/>
  <dc:description/>
  <cp:lastModifiedBy>RBD</cp:lastModifiedBy>
  <cp:lastPrinted>2009-10-15T15:14:00Z</cp:lastPrinted>
  <dcterms:created xsi:type="dcterms:W3CDTF">1999-10-12T18:05:20Z</dcterms:created>
  <dcterms:modified xsi:type="dcterms:W3CDTF">2012-01-09T17:22:32Z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